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firstSheet="11" activeTab="16"/>
  </bookViews>
  <sheets>
    <sheet name="осень обычные дети" sheetId="2" state="hidden" r:id="rId1"/>
    <sheet name="лето обычные дети" sheetId="1" state="hidden" r:id="rId2"/>
    <sheet name="Лист1" sheetId="3" state="hidden" r:id="rId3"/>
    <sheet name="завтрак" sheetId="4" state="hidden" r:id="rId4"/>
    <sheet name="обед" sheetId="5" state="hidden" r:id="rId5"/>
    <sheet name="ЛОЛ 2021г" sheetId="6" state="hidden" r:id="rId6"/>
    <sheet name="расчет завтрак" sheetId="7" state="hidden" r:id="rId7"/>
    <sheet name="расчет ЛОЛ" sheetId="10" state="hidden" r:id="rId8"/>
    <sheet name="ЛТО" sheetId="9" state="hidden" r:id="rId9"/>
    <sheet name="расчет ЛТО" sheetId="11" state="hidden" r:id="rId10"/>
    <sheet name="Лист2" sheetId="12" state="hidden" r:id="rId11"/>
    <sheet name="меню ЛОЛ (для печати) на 10 дне" sheetId="13" r:id="rId12"/>
    <sheet name="меню ЛОЛ (расчеты)" sheetId="21" state="hidden" r:id="rId13"/>
    <sheet name="меню ЛТО" sheetId="14" state="hidden" r:id="rId14"/>
    <sheet name="меню ЛОЛ (для печати) на 14 дне" sheetId="26" state="hidden" r:id="rId15"/>
    <sheet name="расчет ЛОЛ на 2024г. на 14 дней" sheetId="25" state="hidden" r:id="rId16"/>
    <sheet name="расчет ЛОЛ на 2025г. на 10 дней" sheetId="18" r:id="rId17"/>
    <sheet name="меню ЛТО (расчет)" sheetId="24" state="hidden" r:id="rId18"/>
    <sheet name="меню ЛТО (2)" sheetId="20" state="hidden" r:id="rId19"/>
    <sheet name="меню ЛТО (для печати) на 14 дне" sheetId="28" state="hidden" r:id="rId20"/>
    <sheet name="меню ЛТО(для печати) на 10 дне " sheetId="23" r:id="rId21"/>
    <sheet name="расчет ЛТО на 2025г. на 10 дней" sheetId="22" r:id="rId22"/>
    <sheet name="расчет ЛТО на 2024г. на 14 дней" sheetId="27" state="hidden" r:id="rId23"/>
    <sheet name="Лист5" sheetId="15" r:id="rId24"/>
    <sheet name="расчет ЛОЛ на 2024г" sheetId="16" state="hidden" r:id="rId25"/>
    <sheet name="расчет ЛТО на 2024г" sheetId="17" state="hidden" r:id="rId26"/>
  </sheets>
  <calcPr calcId="145621"/>
</workbook>
</file>

<file path=xl/calcChain.xml><?xml version="1.0" encoding="utf-8"?>
<calcChain xmlns="http://schemas.openxmlformats.org/spreadsheetml/2006/main">
  <c r="R5" i="18" l="1"/>
  <c r="Q5" i="18"/>
  <c r="P5" i="18"/>
  <c r="M7" i="18"/>
  <c r="K408" i="18" l="1"/>
  <c r="H191" i="23" l="1"/>
  <c r="G191" i="23"/>
  <c r="F191" i="23"/>
  <c r="E191" i="23"/>
  <c r="D191" i="23"/>
  <c r="H188" i="23"/>
  <c r="G188" i="23"/>
  <c r="G192" i="23" s="1"/>
  <c r="F188" i="23"/>
  <c r="E188" i="23"/>
  <c r="D188" i="23"/>
  <c r="H181" i="23"/>
  <c r="H192" i="23" s="1"/>
  <c r="G181" i="23"/>
  <c r="F181" i="23"/>
  <c r="F192" i="23" s="1"/>
  <c r="E181" i="23"/>
  <c r="E192" i="23" s="1"/>
  <c r="D181" i="23"/>
  <c r="D192" i="23" s="1"/>
  <c r="G175" i="23"/>
  <c r="F175" i="23"/>
  <c r="H174" i="23"/>
  <c r="G174" i="23"/>
  <c r="F174" i="23"/>
  <c r="E174" i="23"/>
  <c r="D174" i="23"/>
  <c r="H171" i="23"/>
  <c r="G171" i="23"/>
  <c r="F171" i="23"/>
  <c r="E171" i="23"/>
  <c r="D171" i="23"/>
  <c r="H164" i="23"/>
  <c r="H175" i="23" s="1"/>
  <c r="G164" i="23"/>
  <c r="F164" i="23"/>
  <c r="E164" i="23"/>
  <c r="E175" i="23" s="1"/>
  <c r="D164" i="23"/>
  <c r="D175" i="23" s="1"/>
  <c r="G158" i="23"/>
  <c r="F158" i="23"/>
  <c r="H157" i="23"/>
  <c r="G157" i="23"/>
  <c r="F157" i="23"/>
  <c r="E157" i="23"/>
  <c r="D157" i="23"/>
  <c r="H154" i="23"/>
  <c r="G154" i="23"/>
  <c r="F154" i="23"/>
  <c r="E154" i="23"/>
  <c r="D154" i="23"/>
  <c r="H148" i="23"/>
  <c r="H158" i="23" s="1"/>
  <c r="G148" i="23"/>
  <c r="F148" i="23"/>
  <c r="E148" i="23"/>
  <c r="E158" i="23" s="1"/>
  <c r="D148" i="23"/>
  <c r="D158" i="23" s="1"/>
  <c r="G142" i="23"/>
  <c r="F142" i="23"/>
  <c r="H141" i="23"/>
  <c r="G141" i="23"/>
  <c r="F141" i="23"/>
  <c r="E141" i="23"/>
  <c r="D141" i="23"/>
  <c r="H138" i="23"/>
  <c r="G138" i="23"/>
  <c r="F138" i="23"/>
  <c r="E138" i="23"/>
  <c r="D138" i="23"/>
  <c r="H131" i="23"/>
  <c r="H142" i="23" s="1"/>
  <c r="G131" i="23"/>
  <c r="F131" i="23"/>
  <c r="E131" i="23"/>
  <c r="E142" i="23" s="1"/>
  <c r="D131" i="23"/>
  <c r="D142" i="23" s="1"/>
  <c r="G125" i="23"/>
  <c r="F125" i="23"/>
  <c r="H124" i="23"/>
  <c r="G124" i="23"/>
  <c r="F124" i="23"/>
  <c r="E124" i="23"/>
  <c r="D124" i="23"/>
  <c r="H121" i="23"/>
  <c r="G121" i="23"/>
  <c r="F121" i="23"/>
  <c r="E121" i="23"/>
  <c r="D121" i="23"/>
  <c r="H114" i="23"/>
  <c r="H125" i="23" s="1"/>
  <c r="G114" i="23"/>
  <c r="F114" i="23"/>
  <c r="E114" i="23"/>
  <c r="E125" i="23" s="1"/>
  <c r="D114" i="23"/>
  <c r="D125" i="23" s="1"/>
  <c r="G107" i="23"/>
  <c r="F107" i="23"/>
  <c r="H106" i="23"/>
  <c r="G106" i="23"/>
  <c r="F106" i="23"/>
  <c r="E106" i="23"/>
  <c r="D106" i="23"/>
  <c r="H103" i="23"/>
  <c r="G103" i="23"/>
  <c r="F103" i="23"/>
  <c r="E103" i="23"/>
  <c r="D103" i="23"/>
  <c r="H96" i="23"/>
  <c r="H107" i="23" s="1"/>
  <c r="G96" i="23"/>
  <c r="F96" i="23"/>
  <c r="E96" i="23"/>
  <c r="E107" i="23" s="1"/>
  <c r="D96" i="23"/>
  <c r="D107" i="23" s="1"/>
  <c r="G90" i="23"/>
  <c r="F90" i="23"/>
  <c r="H89" i="23"/>
  <c r="G89" i="23"/>
  <c r="F89" i="23"/>
  <c r="E89" i="23"/>
  <c r="D89" i="23"/>
  <c r="H86" i="23"/>
  <c r="G86" i="23"/>
  <c r="F86" i="23"/>
  <c r="E86" i="23"/>
  <c r="D86" i="23"/>
  <c r="H79" i="23"/>
  <c r="H90" i="23" s="1"/>
  <c r="G79" i="23"/>
  <c r="F79" i="23"/>
  <c r="E79" i="23"/>
  <c r="E90" i="23" s="1"/>
  <c r="D79" i="23"/>
  <c r="D90" i="23" s="1"/>
  <c r="G73" i="23"/>
  <c r="F73" i="23"/>
  <c r="H72" i="23"/>
  <c r="G72" i="23"/>
  <c r="F72" i="23"/>
  <c r="E72" i="23"/>
  <c r="D72" i="23"/>
  <c r="H69" i="23"/>
  <c r="G69" i="23"/>
  <c r="F69" i="23"/>
  <c r="E69" i="23"/>
  <c r="D69" i="23"/>
  <c r="H62" i="23"/>
  <c r="H73" i="23" s="1"/>
  <c r="G62" i="23"/>
  <c r="F62" i="23"/>
  <c r="E62" i="23"/>
  <c r="E73" i="23" s="1"/>
  <c r="D62" i="23"/>
  <c r="D73" i="23" s="1"/>
  <c r="F56" i="23"/>
  <c r="H55" i="23"/>
  <c r="G55" i="23"/>
  <c r="G56" i="23" s="1"/>
  <c r="F55" i="23"/>
  <c r="E55" i="23"/>
  <c r="D55" i="23"/>
  <c r="H52" i="23"/>
  <c r="G52" i="23"/>
  <c r="F52" i="23"/>
  <c r="E52" i="23"/>
  <c r="D52" i="23"/>
  <c r="H46" i="23"/>
  <c r="H56" i="23" s="1"/>
  <c r="G46" i="23"/>
  <c r="F46" i="23"/>
  <c r="E46" i="23"/>
  <c r="E56" i="23" s="1"/>
  <c r="D46" i="23"/>
  <c r="D56" i="23" s="1"/>
  <c r="F40" i="23"/>
  <c r="H39" i="23"/>
  <c r="G39" i="23"/>
  <c r="G40" i="23" s="1"/>
  <c r="F39" i="23"/>
  <c r="E39" i="23"/>
  <c r="D39" i="23"/>
  <c r="H36" i="23"/>
  <c r="G36" i="23"/>
  <c r="F36" i="23"/>
  <c r="E36" i="23"/>
  <c r="D36" i="23"/>
  <c r="H29" i="23"/>
  <c r="H40" i="23" s="1"/>
  <c r="G29" i="23"/>
  <c r="F29" i="23"/>
  <c r="E29" i="23"/>
  <c r="E40" i="23" s="1"/>
  <c r="D29" i="23"/>
  <c r="D40" i="23" s="1"/>
  <c r="J562" i="22" l="1"/>
  <c r="K587" i="22"/>
  <c r="J285" i="22"/>
  <c r="J286" i="22"/>
  <c r="J1010" i="22"/>
  <c r="J27" i="18" l="1"/>
  <c r="J556" i="18" l="1"/>
  <c r="M1181" i="18" l="1"/>
  <c r="M1182" i="18" s="1"/>
  <c r="K1181" i="18"/>
  <c r="K1182" i="18" s="1"/>
  <c r="M1184" i="18" l="1"/>
  <c r="K1177" i="18"/>
  <c r="K939" i="18"/>
  <c r="K724" i="18"/>
  <c r="K467" i="18"/>
  <c r="K467" i="22" l="1"/>
  <c r="K106" i="22" l="1"/>
  <c r="K233" i="22"/>
  <c r="K353" i="22"/>
  <c r="K724" i="22"/>
  <c r="K829" i="22"/>
  <c r="K939" i="22"/>
  <c r="K1054" i="22"/>
  <c r="K1177" i="22"/>
  <c r="K1054" i="18"/>
  <c r="K829" i="18"/>
  <c r="K587" i="18"/>
  <c r="K353" i="18"/>
  <c r="K233" i="18"/>
  <c r="K106" i="18"/>
  <c r="F262" i="26" l="1"/>
  <c r="G262" i="26"/>
  <c r="H262" i="26"/>
  <c r="E262" i="26"/>
  <c r="H259" i="26"/>
  <c r="G259" i="26"/>
  <c r="F259" i="26"/>
  <c r="E259" i="26"/>
  <c r="D259" i="26"/>
  <c r="H256" i="26"/>
  <c r="G256" i="26"/>
  <c r="G260" i="26" s="1"/>
  <c r="F256" i="26"/>
  <c r="E256" i="26"/>
  <c r="D256" i="26"/>
  <c r="H249" i="26"/>
  <c r="G249" i="26"/>
  <c r="F249" i="26"/>
  <c r="F260" i="26" s="1"/>
  <c r="E249" i="26"/>
  <c r="E260" i="26" s="1"/>
  <c r="D249" i="26"/>
  <c r="H242" i="26"/>
  <c r="G242" i="26"/>
  <c r="F242" i="26"/>
  <c r="E242" i="26"/>
  <c r="D242" i="26"/>
  <c r="H239" i="26"/>
  <c r="G239" i="26"/>
  <c r="F239" i="26"/>
  <c r="F243" i="26" s="1"/>
  <c r="E239" i="26"/>
  <c r="D239" i="26"/>
  <c r="H232" i="26"/>
  <c r="H243" i="26" s="1"/>
  <c r="G232" i="26"/>
  <c r="F232" i="26"/>
  <c r="E232" i="26"/>
  <c r="E243" i="26" s="1"/>
  <c r="D232" i="26"/>
  <c r="D243" i="26" s="1"/>
  <c r="H225" i="26"/>
  <c r="G225" i="26"/>
  <c r="F225" i="26"/>
  <c r="E225" i="26"/>
  <c r="D225" i="26"/>
  <c r="H222" i="26"/>
  <c r="G222" i="26"/>
  <c r="F222" i="26"/>
  <c r="E222" i="26"/>
  <c r="E226" i="26" s="1"/>
  <c r="D222" i="26"/>
  <c r="H216" i="26"/>
  <c r="G216" i="26"/>
  <c r="G226" i="26" s="1"/>
  <c r="F216" i="26"/>
  <c r="E216" i="26"/>
  <c r="D216" i="26"/>
  <c r="H209" i="26"/>
  <c r="G209" i="26"/>
  <c r="F209" i="26"/>
  <c r="E209" i="26"/>
  <c r="D209" i="26"/>
  <c r="H206" i="26"/>
  <c r="G206" i="26"/>
  <c r="F206" i="26"/>
  <c r="E206" i="26"/>
  <c r="D206" i="26"/>
  <c r="D210" i="26" s="1"/>
  <c r="H199" i="26"/>
  <c r="G199" i="26"/>
  <c r="F199" i="26"/>
  <c r="F210" i="26" s="1"/>
  <c r="E199" i="26"/>
  <c r="D199" i="26"/>
  <c r="E264" i="28"/>
  <c r="F262" i="28"/>
  <c r="G262" i="28"/>
  <c r="H262" i="28"/>
  <c r="E262" i="28"/>
  <c r="H259" i="28"/>
  <c r="J259" i="28" s="1"/>
  <c r="G259" i="28"/>
  <c r="F259" i="28"/>
  <c r="E259" i="28"/>
  <c r="D259" i="28"/>
  <c r="H256" i="28"/>
  <c r="J256" i="28" s="1"/>
  <c r="G256" i="28"/>
  <c r="G260" i="28" s="1"/>
  <c r="F256" i="28"/>
  <c r="F260" i="28" s="1"/>
  <c r="E256" i="28"/>
  <c r="D256" i="28"/>
  <c r="H249" i="28"/>
  <c r="H260" i="28" s="1"/>
  <c r="G249" i="28"/>
  <c r="F249" i="28"/>
  <c r="E249" i="28"/>
  <c r="E260" i="28" s="1"/>
  <c r="D249" i="28"/>
  <c r="D260" i="28" s="1"/>
  <c r="H242" i="28"/>
  <c r="G242" i="28"/>
  <c r="F242" i="28"/>
  <c r="E242" i="28"/>
  <c r="D242" i="28"/>
  <c r="H239" i="28"/>
  <c r="G239" i="28"/>
  <c r="F239" i="28"/>
  <c r="F243" i="28" s="1"/>
  <c r="E239" i="28"/>
  <c r="E243" i="28" s="1"/>
  <c r="D239" i="28"/>
  <c r="H232" i="28"/>
  <c r="H243" i="28" s="1"/>
  <c r="J239" i="28" s="1"/>
  <c r="G232" i="28"/>
  <c r="G243" i="28" s="1"/>
  <c r="F232" i="28"/>
  <c r="E232" i="28"/>
  <c r="D232" i="28"/>
  <c r="D243" i="28" s="1"/>
  <c r="H225" i="28"/>
  <c r="G225" i="28"/>
  <c r="F225" i="28"/>
  <c r="E225" i="28"/>
  <c r="D225" i="28"/>
  <c r="H222" i="28"/>
  <c r="G222" i="28"/>
  <c r="F222" i="28"/>
  <c r="E222" i="28"/>
  <c r="E226" i="28" s="1"/>
  <c r="D222" i="28"/>
  <c r="D226" i="28" s="1"/>
  <c r="H216" i="28"/>
  <c r="G216" i="28"/>
  <c r="G226" i="28" s="1"/>
  <c r="F216" i="28"/>
  <c r="F226" i="28" s="1"/>
  <c r="E216" i="28"/>
  <c r="D216" i="28"/>
  <c r="H209" i="28"/>
  <c r="G209" i="28"/>
  <c r="F209" i="28"/>
  <c r="E209" i="28"/>
  <c r="D209" i="28"/>
  <c r="H206" i="28"/>
  <c r="G206" i="28"/>
  <c r="G210" i="28" s="1"/>
  <c r="F206" i="28"/>
  <c r="E206" i="28"/>
  <c r="D206" i="28"/>
  <c r="D210" i="28" s="1"/>
  <c r="H199" i="28"/>
  <c r="G199" i="28"/>
  <c r="F199" i="28"/>
  <c r="F210" i="28" s="1"/>
  <c r="E199" i="28"/>
  <c r="E210" i="28" s="1"/>
  <c r="D199" i="28"/>
  <c r="H191" i="28"/>
  <c r="G191" i="28"/>
  <c r="F191" i="28"/>
  <c r="E191" i="28"/>
  <c r="D191" i="28"/>
  <c r="H188" i="28"/>
  <c r="G188" i="28"/>
  <c r="G192" i="28" s="1"/>
  <c r="F188" i="28"/>
  <c r="E188" i="28"/>
  <c r="D188" i="28"/>
  <c r="H181" i="28"/>
  <c r="G181" i="28"/>
  <c r="F181" i="28"/>
  <c r="F192" i="28" s="1"/>
  <c r="E181" i="28"/>
  <c r="E192" i="28" s="1"/>
  <c r="D181" i="28"/>
  <c r="H174" i="28"/>
  <c r="G174" i="28"/>
  <c r="F174" i="28"/>
  <c r="E174" i="28"/>
  <c r="D174" i="28"/>
  <c r="H171" i="28"/>
  <c r="G171" i="28"/>
  <c r="F171" i="28"/>
  <c r="F175" i="28" s="1"/>
  <c r="E171" i="28"/>
  <c r="D171" i="28"/>
  <c r="H164" i="28"/>
  <c r="G164" i="28"/>
  <c r="F164" i="28"/>
  <c r="E164" i="28"/>
  <c r="E175" i="28" s="1"/>
  <c r="D164" i="28"/>
  <c r="D175" i="28" s="1"/>
  <c r="H157" i="28"/>
  <c r="J157" i="28" s="1"/>
  <c r="G157" i="28"/>
  <c r="F157" i="28"/>
  <c r="E157" i="28"/>
  <c r="D157" i="28"/>
  <c r="H154" i="28"/>
  <c r="G154" i="28"/>
  <c r="F154" i="28"/>
  <c r="E154" i="28"/>
  <c r="E158" i="28" s="1"/>
  <c r="D154" i="28"/>
  <c r="H148" i="28"/>
  <c r="H158" i="28" s="1"/>
  <c r="J154" i="28" s="1"/>
  <c r="G148" i="28"/>
  <c r="G158" i="28" s="1"/>
  <c r="F148" i="28"/>
  <c r="E148" i="28"/>
  <c r="D148" i="28"/>
  <c r="D158" i="28" s="1"/>
  <c r="H141" i="28"/>
  <c r="G141" i="28"/>
  <c r="F141" i="28"/>
  <c r="E141" i="28"/>
  <c r="D141" i="28"/>
  <c r="H138" i="28"/>
  <c r="G138" i="28"/>
  <c r="F138" i="28"/>
  <c r="E138" i="28"/>
  <c r="D138" i="28"/>
  <c r="D142" i="28" s="1"/>
  <c r="H131" i="28"/>
  <c r="G131" i="28"/>
  <c r="G142" i="28" s="1"/>
  <c r="F131" i="28"/>
  <c r="F142" i="28" s="1"/>
  <c r="E131" i="28"/>
  <c r="D131" i="28"/>
  <c r="H124" i="28"/>
  <c r="G124" i="28"/>
  <c r="F124" i="28"/>
  <c r="E124" i="28"/>
  <c r="D124" i="28"/>
  <c r="H121" i="28"/>
  <c r="G121" i="28"/>
  <c r="G125" i="28" s="1"/>
  <c r="F121" i="28"/>
  <c r="E121" i="28"/>
  <c r="D121" i="28"/>
  <c r="H114" i="28"/>
  <c r="G114" i="28"/>
  <c r="F114" i="28"/>
  <c r="F125" i="28" s="1"/>
  <c r="E114" i="28"/>
  <c r="E125" i="28" s="1"/>
  <c r="D114" i="28"/>
  <c r="H106" i="28"/>
  <c r="G106" i="28"/>
  <c r="F106" i="28"/>
  <c r="E106" i="28"/>
  <c r="D106" i="28"/>
  <c r="H103" i="28"/>
  <c r="G103" i="28"/>
  <c r="F103" i="28"/>
  <c r="F107" i="28" s="1"/>
  <c r="E103" i="28"/>
  <c r="D103" i="28"/>
  <c r="H96" i="28"/>
  <c r="G96" i="28"/>
  <c r="F96" i="28"/>
  <c r="E96" i="28"/>
  <c r="E107" i="28" s="1"/>
  <c r="D96" i="28"/>
  <c r="D107" i="28" s="1"/>
  <c r="H89" i="28"/>
  <c r="J89" i="28" s="1"/>
  <c r="G89" i="28"/>
  <c r="F89" i="28"/>
  <c r="E89" i="28"/>
  <c r="D89" i="28"/>
  <c r="H86" i="28"/>
  <c r="G86" i="28"/>
  <c r="F86" i="28"/>
  <c r="E86" i="28"/>
  <c r="E90" i="28" s="1"/>
  <c r="D86" i="28"/>
  <c r="H79" i="28"/>
  <c r="H90" i="28" s="1"/>
  <c r="J86" i="28" s="1"/>
  <c r="G79" i="28"/>
  <c r="G90" i="28" s="1"/>
  <c r="F79" i="28"/>
  <c r="E79" i="28"/>
  <c r="D79" i="28"/>
  <c r="D90" i="28" s="1"/>
  <c r="H72" i="28"/>
  <c r="G72" i="28"/>
  <c r="F72" i="28"/>
  <c r="E72" i="28"/>
  <c r="D72" i="28"/>
  <c r="H69" i="28"/>
  <c r="G69" i="28"/>
  <c r="F69" i="28"/>
  <c r="E69" i="28"/>
  <c r="D69" i="28"/>
  <c r="D73" i="28" s="1"/>
  <c r="H62" i="28"/>
  <c r="G62" i="28"/>
  <c r="G73" i="28" s="1"/>
  <c r="F62" i="28"/>
  <c r="F73" i="28" s="1"/>
  <c r="E62" i="28"/>
  <c r="D62" i="28"/>
  <c r="H55" i="28"/>
  <c r="G55" i="28"/>
  <c r="F55" i="28"/>
  <c r="E55" i="28"/>
  <c r="D55" i="28"/>
  <c r="H52" i="28"/>
  <c r="G52" i="28"/>
  <c r="G56" i="28" s="1"/>
  <c r="F52" i="28"/>
  <c r="E52" i="28"/>
  <c r="D52" i="28"/>
  <c r="H46" i="28"/>
  <c r="G46" i="28"/>
  <c r="F46" i="28"/>
  <c r="E46" i="28"/>
  <c r="E56" i="28" s="1"/>
  <c r="D46" i="28"/>
  <c r="H39" i="28"/>
  <c r="G39" i="28"/>
  <c r="F39" i="28"/>
  <c r="E39" i="28"/>
  <c r="D39" i="28"/>
  <c r="H36" i="28"/>
  <c r="G36" i="28"/>
  <c r="F36" i="28"/>
  <c r="F40" i="28" s="1"/>
  <c r="E36" i="28"/>
  <c r="D36" i="28"/>
  <c r="H29" i="28"/>
  <c r="G29" i="28"/>
  <c r="F29" i="28"/>
  <c r="E29" i="28"/>
  <c r="D29" i="28"/>
  <c r="D40" i="28" s="1"/>
  <c r="E210" i="26" l="1"/>
  <c r="F226" i="26"/>
  <c r="G243" i="26"/>
  <c r="D260" i="26"/>
  <c r="G210" i="26"/>
  <c r="D226" i="26"/>
  <c r="H226" i="26"/>
  <c r="J222" i="26" s="1"/>
  <c r="J242" i="26"/>
  <c r="J239" i="26"/>
  <c r="H210" i="26"/>
  <c r="J199" i="26" s="1"/>
  <c r="J232" i="26"/>
  <c r="H260" i="26"/>
  <c r="J242" i="28"/>
  <c r="J206" i="28"/>
  <c r="H226" i="28"/>
  <c r="J216" i="28" s="1"/>
  <c r="H210" i="28"/>
  <c r="J249" i="28"/>
  <c r="J232" i="28"/>
  <c r="G40" i="28"/>
  <c r="D56" i="28"/>
  <c r="F90" i="28"/>
  <c r="G107" i="28"/>
  <c r="D125" i="28"/>
  <c r="H125" i="28"/>
  <c r="E142" i="28"/>
  <c r="F158" i="28"/>
  <c r="G175" i="28"/>
  <c r="D192" i="28"/>
  <c r="H192" i="28"/>
  <c r="J191" i="28" s="1"/>
  <c r="E40" i="28"/>
  <c r="F56" i="28"/>
  <c r="F264" i="28" s="1"/>
  <c r="E73" i="28"/>
  <c r="J52" i="28"/>
  <c r="J124" i="28"/>
  <c r="J114" i="28"/>
  <c r="J164" i="28"/>
  <c r="J181" i="28"/>
  <c r="H73" i="28"/>
  <c r="J69" i="28" s="1"/>
  <c r="H56" i="28"/>
  <c r="H40" i="28"/>
  <c r="H264" i="28" s="1"/>
  <c r="J79" i="28"/>
  <c r="H107" i="28"/>
  <c r="J103" i="28" s="1"/>
  <c r="J121" i="28"/>
  <c r="J148" i="28"/>
  <c r="H175" i="28"/>
  <c r="J171" i="28" s="1"/>
  <c r="J188" i="28"/>
  <c r="H142" i="28"/>
  <c r="J131" i="28" s="1"/>
  <c r="J216" i="26" l="1"/>
  <c r="J225" i="26"/>
  <c r="J259" i="26"/>
  <c r="J249" i="26"/>
  <c r="J206" i="26"/>
  <c r="J256" i="26"/>
  <c r="J209" i="26"/>
  <c r="J222" i="28"/>
  <c r="J225" i="28"/>
  <c r="J209" i="28"/>
  <c r="J199" i="28"/>
  <c r="J39" i="28"/>
  <c r="G264" i="28"/>
  <c r="J36" i="28"/>
  <c r="J141" i="28"/>
  <c r="J29" i="28"/>
  <c r="J138" i="28"/>
  <c r="J62" i="28"/>
  <c r="J96" i="28"/>
  <c r="J174" i="28"/>
  <c r="J72" i="28"/>
  <c r="J55" i="28"/>
  <c r="J46" i="28"/>
  <c r="J106" i="28"/>
  <c r="J1172" i="27" l="1"/>
  <c r="J1171" i="27"/>
  <c r="J1170" i="27"/>
  <c r="K1166" i="27" s="1"/>
  <c r="K1163" i="27"/>
  <c r="K1159" i="27"/>
  <c r="J1156" i="27"/>
  <c r="J1155" i="27"/>
  <c r="J1153" i="27"/>
  <c r="J1151" i="27"/>
  <c r="K1134" i="27" s="1"/>
  <c r="J1150" i="27"/>
  <c r="J1145" i="27"/>
  <c r="J1132" i="27"/>
  <c r="K1126" i="27" s="1"/>
  <c r="J1131" i="27"/>
  <c r="J1129" i="27"/>
  <c r="J1122" i="27"/>
  <c r="J1121" i="27"/>
  <c r="J1120" i="27"/>
  <c r="J1119" i="27"/>
  <c r="J1118" i="27"/>
  <c r="J1117" i="27"/>
  <c r="J1116" i="27"/>
  <c r="J1115" i="27"/>
  <c r="J1114" i="27"/>
  <c r="K1112" i="27" s="1"/>
  <c r="J1109" i="27"/>
  <c r="J1108" i="27"/>
  <c r="J1106" i="27"/>
  <c r="K1103" i="27" s="1"/>
  <c r="J1105" i="27"/>
  <c r="K1100" i="27"/>
  <c r="J1100" i="27"/>
  <c r="J1097" i="27"/>
  <c r="J1096" i="27"/>
  <c r="J1095" i="27"/>
  <c r="K1094" i="27"/>
  <c r="J1090" i="27"/>
  <c r="J1089" i="27"/>
  <c r="J1088" i="27"/>
  <c r="J1084" i="27"/>
  <c r="K1077" i="27" s="1"/>
  <c r="J1081" i="27"/>
  <c r="J1074" i="27"/>
  <c r="J1072" i="27"/>
  <c r="J1071" i="27"/>
  <c r="J1070" i="27"/>
  <c r="J1069" i="27"/>
  <c r="J1068" i="27"/>
  <c r="K1066" i="27" s="1"/>
  <c r="K1052" i="27"/>
  <c r="K1049" i="27"/>
  <c r="J1044" i="27"/>
  <c r="J1043" i="27"/>
  <c r="J1042" i="27"/>
  <c r="K1038" i="27"/>
  <c r="J1034" i="27"/>
  <c r="J1033" i="27"/>
  <c r="J1032" i="27"/>
  <c r="J1031" i="27"/>
  <c r="J1029" i="27"/>
  <c r="K1015" i="27" s="1"/>
  <c r="J1013" i="27"/>
  <c r="J1010" i="27"/>
  <c r="K1003" i="27" s="1"/>
  <c r="K1000" i="27"/>
  <c r="K999" i="27"/>
  <c r="K998" i="27"/>
  <c r="K997" i="27"/>
  <c r="K996" i="27"/>
  <c r="K995" i="27"/>
  <c r="K994" i="27"/>
  <c r="K987" i="27" s="1"/>
  <c r="J984" i="27"/>
  <c r="K980" i="27"/>
  <c r="K977" i="27"/>
  <c r="J974" i="27"/>
  <c r="K974" i="27" s="1"/>
  <c r="J973" i="27"/>
  <c r="K973" i="27" s="1"/>
  <c r="J972" i="27"/>
  <c r="K972" i="27" s="1"/>
  <c r="J967" i="27"/>
  <c r="J965" i="27"/>
  <c r="K958" i="27" s="1"/>
  <c r="J956" i="27"/>
  <c r="J955" i="27"/>
  <c r="J954" i="27"/>
  <c r="J953" i="27"/>
  <c r="J952" i="27"/>
  <c r="J951" i="27"/>
  <c r="K944" i="27" s="1"/>
  <c r="J950" i="27"/>
  <c r="J949" i="27"/>
  <c r="J934" i="27"/>
  <c r="J933" i="27"/>
  <c r="J932" i="27"/>
  <c r="K928" i="27"/>
  <c r="K925" i="27"/>
  <c r="J921" i="27"/>
  <c r="J920" i="27"/>
  <c r="J913" i="27"/>
  <c r="K911" i="27" s="1"/>
  <c r="J907" i="27"/>
  <c r="J906" i="27"/>
  <c r="J905" i="27"/>
  <c r="J904" i="27"/>
  <c r="J903" i="27"/>
  <c r="J901" i="27"/>
  <c r="J900" i="27"/>
  <c r="J899" i="27"/>
  <c r="K893" i="27" s="1"/>
  <c r="J891" i="27"/>
  <c r="J890" i="27"/>
  <c r="J885" i="27"/>
  <c r="J884" i="27"/>
  <c r="J883" i="27"/>
  <c r="J882" i="27"/>
  <c r="K873" i="27" s="1"/>
  <c r="J879" i="27"/>
  <c r="J876" i="27"/>
  <c r="J870" i="27"/>
  <c r="K866" i="27" s="1"/>
  <c r="K863" i="27"/>
  <c r="J863" i="27"/>
  <c r="J859" i="27"/>
  <c r="J858" i="27"/>
  <c r="J857" i="27"/>
  <c r="J856" i="27"/>
  <c r="K849" i="27"/>
  <c r="J847" i="27"/>
  <c r="K847" i="27" s="1"/>
  <c r="J844" i="27"/>
  <c r="J842" i="27"/>
  <c r="K836" i="27" s="1"/>
  <c r="K832" i="27" s="1"/>
  <c r="J839" i="27"/>
  <c r="J837" i="27"/>
  <c r="K827" i="27"/>
  <c r="K824" i="27"/>
  <c r="K820" i="27"/>
  <c r="J815" i="27"/>
  <c r="J814" i="27"/>
  <c r="J813" i="27"/>
  <c r="J812" i="27"/>
  <c r="J811" i="27"/>
  <c r="J810" i="27"/>
  <c r="K806" i="27" s="1"/>
  <c r="J804" i="27"/>
  <c r="J801" i="27"/>
  <c r="J800" i="27"/>
  <c r="K798" i="27" s="1"/>
  <c r="J795" i="27"/>
  <c r="J794" i="27"/>
  <c r="J793" i="27"/>
  <c r="J792" i="27"/>
  <c r="J791" i="27"/>
  <c r="J790" i="27"/>
  <c r="K780" i="27" s="1"/>
  <c r="J789" i="27"/>
  <c r="J788" i="27"/>
  <c r="J787" i="27"/>
  <c r="J786" i="27"/>
  <c r="J785" i="27"/>
  <c r="J782" i="27"/>
  <c r="J778" i="27"/>
  <c r="J777" i="27"/>
  <c r="J775" i="27"/>
  <c r="J774" i="27"/>
  <c r="K772" i="27"/>
  <c r="K768" i="27"/>
  <c r="J765" i="27"/>
  <c r="K765" i="27" s="1"/>
  <c r="K764" i="27"/>
  <c r="J764" i="27"/>
  <c r="J763" i="27"/>
  <c r="K763" i="27" s="1"/>
  <c r="K760" i="27" s="1"/>
  <c r="J756" i="27"/>
  <c r="J755" i="27"/>
  <c r="J754" i="27"/>
  <c r="J750" i="27"/>
  <c r="K743" i="27" s="1"/>
  <c r="J747" i="27"/>
  <c r="J741" i="27"/>
  <c r="J739" i="27"/>
  <c r="K734" i="27" s="1"/>
  <c r="J738" i="27"/>
  <c r="J736" i="27"/>
  <c r="J719" i="27"/>
  <c r="J718" i="27"/>
  <c r="J717" i="27"/>
  <c r="K713" i="27"/>
  <c r="K710" i="27"/>
  <c r="J705" i="27"/>
  <c r="J704" i="27"/>
  <c r="J703" i="27"/>
  <c r="K699" i="27" s="1"/>
  <c r="J697" i="27"/>
  <c r="J693" i="27"/>
  <c r="J692" i="27"/>
  <c r="J678" i="27"/>
  <c r="K670" i="27" s="1"/>
  <c r="J667" i="27"/>
  <c r="J666" i="27"/>
  <c r="J664" i="27"/>
  <c r="K661" i="27" s="1"/>
  <c r="J656" i="27"/>
  <c r="J655" i="27"/>
  <c r="J654" i="27"/>
  <c r="J653" i="27"/>
  <c r="J652" i="27"/>
  <c r="J651" i="27"/>
  <c r="K645" i="27" s="1"/>
  <c r="J641" i="27"/>
  <c r="K637" i="27"/>
  <c r="K632" i="27"/>
  <c r="J632" i="27"/>
  <c r="J629" i="27"/>
  <c r="J628" i="27"/>
  <c r="J627" i="27"/>
  <c r="K626" i="27" s="1"/>
  <c r="J624" i="27"/>
  <c r="J622" i="27"/>
  <c r="K616" i="27"/>
  <c r="J614" i="27"/>
  <c r="K614" i="27" s="1"/>
  <c r="J612" i="27"/>
  <c r="J611" i="27"/>
  <c r="J610" i="27"/>
  <c r="J609" i="27"/>
  <c r="J608" i="27"/>
  <c r="J607" i="27"/>
  <c r="J606" i="27"/>
  <c r="J605" i="27"/>
  <c r="J604" i="27"/>
  <c r="J603" i="27"/>
  <c r="J602" i="27"/>
  <c r="K600" i="27" s="1"/>
  <c r="K585" i="27"/>
  <c r="K582" i="27"/>
  <c r="J578" i="27"/>
  <c r="J577" i="27"/>
  <c r="J570" i="27"/>
  <c r="K568" i="27"/>
  <c r="J564" i="27"/>
  <c r="J563" i="27"/>
  <c r="J562" i="27"/>
  <c r="J561" i="27"/>
  <c r="J560" i="27"/>
  <c r="J559" i="27"/>
  <c r="J558" i="27"/>
  <c r="J557" i="27"/>
  <c r="J556" i="27"/>
  <c r="K542" i="27" s="1"/>
  <c r="J540" i="27"/>
  <c r="J537" i="27"/>
  <c r="K535" i="27"/>
  <c r="J531" i="27"/>
  <c r="J530" i="27"/>
  <c r="J529" i="27"/>
  <c r="J528" i="27"/>
  <c r="J527" i="27"/>
  <c r="J526" i="27"/>
  <c r="J525" i="27"/>
  <c r="J524" i="27"/>
  <c r="J523" i="27"/>
  <c r="K521" i="27" s="1"/>
  <c r="J518" i="27"/>
  <c r="K514" i="27"/>
  <c r="K509" i="27"/>
  <c r="J506" i="27"/>
  <c r="K506" i="27" s="1"/>
  <c r="K505" i="27"/>
  <c r="J505" i="27"/>
  <c r="J504" i="27"/>
  <c r="K504" i="27" s="1"/>
  <c r="K501" i="27" s="1"/>
  <c r="J498" i="27"/>
  <c r="J497" i="27"/>
  <c r="J496" i="27"/>
  <c r="J495" i="27"/>
  <c r="K489" i="27" s="1"/>
  <c r="J487" i="27"/>
  <c r="J485" i="27"/>
  <c r="J484" i="27"/>
  <c r="K479" i="27" s="1"/>
  <c r="J482" i="27"/>
  <c r="J481" i="27"/>
  <c r="J462" i="27"/>
  <c r="J461" i="27"/>
  <c r="J460" i="27"/>
  <c r="K456" i="27"/>
  <c r="K453" i="27"/>
  <c r="K450" i="27"/>
  <c r="J446" i="27"/>
  <c r="J445" i="27"/>
  <c r="J444" i="27"/>
  <c r="J443" i="27"/>
  <c r="J442" i="27"/>
  <c r="J441" i="27"/>
  <c r="J440" i="27"/>
  <c r="J439" i="27"/>
  <c r="J438" i="27"/>
  <c r="K435" i="27"/>
  <c r="J433" i="27"/>
  <c r="J430" i="27"/>
  <c r="J429" i="27"/>
  <c r="K427" i="27"/>
  <c r="J425" i="27"/>
  <c r="J424" i="27"/>
  <c r="J419" i="27"/>
  <c r="J418" i="27"/>
  <c r="J417" i="27"/>
  <c r="J414" i="27"/>
  <c r="J411" i="27"/>
  <c r="K408" i="27"/>
  <c r="J406" i="27"/>
  <c r="J405" i="27"/>
  <c r="J403" i="27"/>
  <c r="J402" i="27"/>
  <c r="K400" i="27" s="1"/>
  <c r="K395" i="27"/>
  <c r="J395" i="27"/>
  <c r="J392" i="27"/>
  <c r="K389" i="27" s="1"/>
  <c r="J391" i="27"/>
  <c r="J390" i="27"/>
  <c r="J385" i="27"/>
  <c r="J384" i="27"/>
  <c r="J376" i="27"/>
  <c r="J383" i="27" s="1"/>
  <c r="J379" i="27" s="1"/>
  <c r="K372" i="27" s="1"/>
  <c r="J370" i="27"/>
  <c r="J368" i="27"/>
  <c r="J366" i="27"/>
  <c r="J365" i="27"/>
  <c r="K358" i="27" s="1"/>
  <c r="K351" i="27"/>
  <c r="K348" i="27"/>
  <c r="J342" i="27"/>
  <c r="J341" i="27"/>
  <c r="J340" i="27"/>
  <c r="K336" i="27" s="1"/>
  <c r="J332" i="27"/>
  <c r="J331" i="27"/>
  <c r="J330" i="27"/>
  <c r="K313" i="27" s="1"/>
  <c r="J329" i="27"/>
  <c r="J327" i="27"/>
  <c r="J310" i="27"/>
  <c r="J309" i="27"/>
  <c r="J308" i="27"/>
  <c r="J307" i="27"/>
  <c r="K304" i="27"/>
  <c r="J300" i="27"/>
  <c r="J299" i="27"/>
  <c r="J298" i="27"/>
  <c r="J297" i="27"/>
  <c r="J296" i="27"/>
  <c r="J295" i="27"/>
  <c r="J293" i="27"/>
  <c r="J287" i="27"/>
  <c r="J284" i="27"/>
  <c r="K282" i="27" s="1"/>
  <c r="J278" i="27"/>
  <c r="K274" i="27"/>
  <c r="K270" i="27"/>
  <c r="J267" i="27"/>
  <c r="K267" i="27" s="1"/>
  <c r="K266" i="27"/>
  <c r="J266" i="27"/>
  <c r="J265" i="27"/>
  <c r="K265" i="27" s="1"/>
  <c r="K262" i="27" s="1"/>
  <c r="J260" i="27"/>
  <c r="J258" i="27"/>
  <c r="K251" i="27"/>
  <c r="J249" i="27"/>
  <c r="J248" i="27"/>
  <c r="J247" i="27"/>
  <c r="J246" i="27"/>
  <c r="J244" i="27"/>
  <c r="K237" i="27" s="1"/>
  <c r="J243" i="27"/>
  <c r="J242" i="27"/>
  <c r="J228" i="27"/>
  <c r="J227" i="27"/>
  <c r="J226" i="27"/>
  <c r="K222" i="27"/>
  <c r="K218" i="27"/>
  <c r="J214" i="27"/>
  <c r="J213" i="27"/>
  <c r="J206" i="27"/>
  <c r="K204" i="27" s="1"/>
  <c r="J201" i="27"/>
  <c r="J200" i="27"/>
  <c r="J199" i="27"/>
  <c r="J198" i="27"/>
  <c r="J197" i="27"/>
  <c r="J195" i="27"/>
  <c r="J194" i="27"/>
  <c r="J193" i="27"/>
  <c r="K187" i="27" s="1"/>
  <c r="J182" i="27"/>
  <c r="J181" i="27"/>
  <c r="J180" i="27"/>
  <c r="J179" i="27"/>
  <c r="J178" i="27"/>
  <c r="J177" i="27"/>
  <c r="K170" i="27" s="1"/>
  <c r="J167" i="27"/>
  <c r="J166" i="27"/>
  <c r="K161" i="27"/>
  <c r="K158" i="27"/>
  <c r="J158" i="27"/>
  <c r="J154" i="27"/>
  <c r="K154" i="27" s="1"/>
  <c r="J153" i="27"/>
  <c r="K153" i="27" s="1"/>
  <c r="J151" i="27"/>
  <c r="K151" i="27" s="1"/>
  <c r="J145" i="27"/>
  <c r="J144" i="27"/>
  <c r="J143" i="27"/>
  <c r="K135" i="27" s="1"/>
  <c r="J142" i="27"/>
  <c r="J132" i="27"/>
  <c r="K132" i="27" s="1"/>
  <c r="J130" i="27"/>
  <c r="J129" i="27"/>
  <c r="J128" i="27"/>
  <c r="J127" i="27"/>
  <c r="J126" i="27"/>
  <c r="J125" i="27"/>
  <c r="J124" i="27"/>
  <c r="J123" i="27"/>
  <c r="J122" i="27"/>
  <c r="J121" i="27"/>
  <c r="J120" i="27"/>
  <c r="K118" i="27"/>
  <c r="K104" i="27"/>
  <c r="K100" i="27"/>
  <c r="K97" i="27"/>
  <c r="J94" i="27"/>
  <c r="J92" i="27"/>
  <c r="J90" i="27"/>
  <c r="J89" i="27"/>
  <c r="J86" i="27"/>
  <c r="J76" i="27"/>
  <c r="J73" i="27"/>
  <c r="K66" i="27" s="1"/>
  <c r="J64" i="27"/>
  <c r="J63" i="27"/>
  <c r="J58" i="27"/>
  <c r="J57" i="27"/>
  <c r="J56" i="27"/>
  <c r="J53" i="27"/>
  <c r="J50" i="27"/>
  <c r="K47" i="27" s="1"/>
  <c r="J45" i="27"/>
  <c r="J44" i="27"/>
  <c r="J42" i="27"/>
  <c r="K39" i="27" s="1"/>
  <c r="J41" i="27"/>
  <c r="K36" i="27"/>
  <c r="J36" i="27"/>
  <c r="J33" i="27"/>
  <c r="K33" i="27" s="1"/>
  <c r="J29" i="27"/>
  <c r="J28" i="27"/>
  <c r="J20" i="27"/>
  <c r="J27" i="27" s="1"/>
  <c r="J23" i="27" s="1"/>
  <c r="K16" i="27" s="1"/>
  <c r="J14" i="27"/>
  <c r="J12" i="27"/>
  <c r="J9" i="27"/>
  <c r="N7" i="27"/>
  <c r="J7" i="27"/>
  <c r="M7" i="27" s="1"/>
  <c r="K6" i="27"/>
  <c r="A4" i="27"/>
  <c r="H191" i="26"/>
  <c r="G191" i="26"/>
  <c r="F191" i="26"/>
  <c r="E191" i="26"/>
  <c r="D191" i="26"/>
  <c r="H188" i="26"/>
  <c r="G188" i="26"/>
  <c r="F188" i="26"/>
  <c r="E188" i="26"/>
  <c r="D188" i="26"/>
  <c r="H181" i="26"/>
  <c r="G181" i="26"/>
  <c r="F181" i="26"/>
  <c r="E181" i="26"/>
  <c r="D181" i="26"/>
  <c r="H174" i="26"/>
  <c r="G174" i="26"/>
  <c r="F174" i="26"/>
  <c r="E174" i="26"/>
  <c r="D174" i="26"/>
  <c r="H171" i="26"/>
  <c r="G171" i="26"/>
  <c r="F171" i="26"/>
  <c r="E171" i="26"/>
  <c r="D171" i="26"/>
  <c r="H164" i="26"/>
  <c r="G164" i="26"/>
  <c r="F164" i="26"/>
  <c r="E164" i="26"/>
  <c r="D164" i="26"/>
  <c r="H157" i="26"/>
  <c r="G157" i="26"/>
  <c r="F157" i="26"/>
  <c r="E157" i="26"/>
  <c r="D157" i="26"/>
  <c r="H154" i="26"/>
  <c r="G154" i="26"/>
  <c r="F154" i="26"/>
  <c r="E154" i="26"/>
  <c r="D154" i="26"/>
  <c r="H148" i="26"/>
  <c r="G148" i="26"/>
  <c r="F148" i="26"/>
  <c r="E148" i="26"/>
  <c r="D148" i="26"/>
  <c r="H141" i="26"/>
  <c r="G141" i="26"/>
  <c r="F141" i="26"/>
  <c r="E141" i="26"/>
  <c r="D141" i="26"/>
  <c r="H138" i="26"/>
  <c r="G138" i="26"/>
  <c r="F138" i="26"/>
  <c r="E138" i="26"/>
  <c r="D138" i="26"/>
  <c r="H131" i="26"/>
  <c r="G131" i="26"/>
  <c r="F131" i="26"/>
  <c r="E131" i="26"/>
  <c r="D131" i="26"/>
  <c r="H124" i="26"/>
  <c r="G124" i="26"/>
  <c r="F124" i="26"/>
  <c r="E124" i="26"/>
  <c r="D124" i="26"/>
  <c r="H121" i="26"/>
  <c r="G121" i="26"/>
  <c r="F121" i="26"/>
  <c r="E121" i="26"/>
  <c r="D121" i="26"/>
  <c r="H114" i="26"/>
  <c r="G114" i="26"/>
  <c r="F114" i="26"/>
  <c r="E114" i="26"/>
  <c r="D114" i="26"/>
  <c r="H106" i="26"/>
  <c r="G106" i="26"/>
  <c r="F106" i="26"/>
  <c r="E106" i="26"/>
  <c r="D106" i="26"/>
  <c r="H103" i="26"/>
  <c r="G103" i="26"/>
  <c r="F103" i="26"/>
  <c r="E103" i="26"/>
  <c r="D103" i="26"/>
  <c r="H96" i="26"/>
  <c r="G96" i="26"/>
  <c r="F96" i="26"/>
  <c r="E96" i="26"/>
  <c r="D96" i="26"/>
  <c r="H89" i="26"/>
  <c r="G89" i="26"/>
  <c r="F89" i="26"/>
  <c r="E89" i="26"/>
  <c r="D89" i="26"/>
  <c r="H86" i="26"/>
  <c r="G86" i="26"/>
  <c r="F86" i="26"/>
  <c r="E86" i="26"/>
  <c r="D86" i="26"/>
  <c r="H79" i="26"/>
  <c r="G79" i="26"/>
  <c r="F79" i="26"/>
  <c r="E79" i="26"/>
  <c r="D79" i="26"/>
  <c r="H72" i="26"/>
  <c r="G72" i="26"/>
  <c r="F72" i="26"/>
  <c r="E72" i="26"/>
  <c r="D72" i="26"/>
  <c r="H69" i="26"/>
  <c r="G69" i="26"/>
  <c r="F69" i="26"/>
  <c r="E69" i="26"/>
  <c r="D69" i="26"/>
  <c r="H62" i="26"/>
  <c r="G62" i="26"/>
  <c r="F62" i="26"/>
  <c r="E62" i="26"/>
  <c r="D62" i="26"/>
  <c r="H55" i="26"/>
  <c r="G55" i="26"/>
  <c r="F55" i="26"/>
  <c r="E55" i="26"/>
  <c r="D55" i="26"/>
  <c r="H52" i="26"/>
  <c r="G52" i="26"/>
  <c r="F52" i="26"/>
  <c r="E52" i="26"/>
  <c r="D52" i="26"/>
  <c r="H46" i="26"/>
  <c r="G46" i="26"/>
  <c r="F46" i="26"/>
  <c r="E46" i="26"/>
  <c r="D46" i="26"/>
  <c r="H39" i="26"/>
  <c r="G39" i="26"/>
  <c r="F39" i="26"/>
  <c r="E39" i="26"/>
  <c r="D39" i="26"/>
  <c r="H36" i="26"/>
  <c r="G36" i="26"/>
  <c r="F36" i="26"/>
  <c r="E36" i="26"/>
  <c r="D36" i="26"/>
  <c r="H29" i="26"/>
  <c r="G29" i="26"/>
  <c r="F29" i="26"/>
  <c r="E29" i="26"/>
  <c r="D29" i="26"/>
  <c r="J1172" i="25"/>
  <c r="J1171" i="25"/>
  <c r="J1170" i="25"/>
  <c r="K1166" i="25" s="1"/>
  <c r="K1163" i="25"/>
  <c r="K1159" i="25"/>
  <c r="J1156" i="25"/>
  <c r="J1155" i="25"/>
  <c r="J1153" i="25"/>
  <c r="J1152" i="25"/>
  <c r="J1151" i="25"/>
  <c r="J1150" i="25"/>
  <c r="J1145" i="25"/>
  <c r="K1134" i="25"/>
  <c r="J1132" i="25"/>
  <c r="J1131" i="25"/>
  <c r="J1129" i="25"/>
  <c r="K1126" i="25"/>
  <c r="J1122" i="25"/>
  <c r="J1121" i="25"/>
  <c r="J1120" i="25"/>
  <c r="J1119" i="25"/>
  <c r="J1118" i="25"/>
  <c r="J1117" i="25"/>
  <c r="J1116" i="25"/>
  <c r="J1115" i="25"/>
  <c r="J1114" i="25"/>
  <c r="K1112" i="25" s="1"/>
  <c r="J1109" i="25"/>
  <c r="J1108" i="25"/>
  <c r="J1106" i="25"/>
  <c r="K1103" i="25" s="1"/>
  <c r="J1105" i="25"/>
  <c r="K1100" i="25"/>
  <c r="J1100" i="25"/>
  <c r="J1097" i="25"/>
  <c r="J1096" i="25"/>
  <c r="J1095" i="25"/>
  <c r="K1094" i="25" s="1"/>
  <c r="J1090" i="25"/>
  <c r="J1089" i="25"/>
  <c r="J1088" i="25"/>
  <c r="J1084" i="25" s="1"/>
  <c r="K1077" i="25" s="1"/>
  <c r="J1081" i="25"/>
  <c r="J1074" i="25"/>
  <c r="J1072" i="25"/>
  <c r="J1071" i="25"/>
  <c r="J1070" i="25"/>
  <c r="J1069" i="25"/>
  <c r="J1068" i="25"/>
  <c r="K1066" i="25" s="1"/>
  <c r="K1057" i="25" s="1"/>
  <c r="K1052" i="25"/>
  <c r="K1049" i="25"/>
  <c r="J1044" i="25"/>
  <c r="J1043" i="25"/>
  <c r="J1042" i="25"/>
  <c r="K1038" i="25" s="1"/>
  <c r="J1034" i="25"/>
  <c r="J1033" i="25"/>
  <c r="J1032" i="25"/>
  <c r="J1031" i="25"/>
  <c r="K1015" i="25" s="1"/>
  <c r="J1029" i="25"/>
  <c r="J1013" i="25"/>
  <c r="J1010" i="25"/>
  <c r="K1003" i="25" s="1"/>
  <c r="K1000" i="25"/>
  <c r="K999" i="25"/>
  <c r="K998" i="25"/>
  <c r="K997" i="25"/>
  <c r="K996" i="25"/>
  <c r="K995" i="25"/>
  <c r="K994" i="25"/>
  <c r="K987" i="25" s="1"/>
  <c r="J984" i="25"/>
  <c r="K980" i="25"/>
  <c r="K977" i="25"/>
  <c r="J974" i="25"/>
  <c r="K974" i="25" s="1"/>
  <c r="K973" i="25"/>
  <c r="J973" i="25"/>
  <c r="J972" i="25"/>
  <c r="K972" i="25" s="1"/>
  <c r="K969" i="25" s="1"/>
  <c r="J967" i="25"/>
  <c r="K958" i="25" s="1"/>
  <c r="J965" i="25"/>
  <c r="J956" i="25"/>
  <c r="J955" i="25"/>
  <c r="J954" i="25"/>
  <c r="J953" i="25"/>
  <c r="J952" i="25"/>
  <c r="J951" i="25"/>
  <c r="J950" i="25"/>
  <c r="J949" i="25"/>
  <c r="K944" i="25"/>
  <c r="J934" i="25"/>
  <c r="J933" i="25"/>
  <c r="J932" i="25"/>
  <c r="K928" i="25" s="1"/>
  <c r="K925" i="25"/>
  <c r="J921" i="25"/>
  <c r="J920" i="25"/>
  <c r="J913" i="25"/>
  <c r="K911" i="25" s="1"/>
  <c r="J907" i="25"/>
  <c r="J906" i="25"/>
  <c r="J905" i="25"/>
  <c r="J904" i="25"/>
  <c r="J903" i="25"/>
  <c r="J901" i="25"/>
  <c r="J900" i="25"/>
  <c r="K893" i="25" s="1"/>
  <c r="J899" i="25"/>
  <c r="J891" i="25"/>
  <c r="J890" i="25"/>
  <c r="J885" i="25"/>
  <c r="J884" i="25"/>
  <c r="J883" i="25"/>
  <c r="J882" i="25"/>
  <c r="J879" i="25"/>
  <c r="J876" i="25"/>
  <c r="K873" i="25"/>
  <c r="J870" i="25"/>
  <c r="K866" i="25" s="1"/>
  <c r="K863" i="25"/>
  <c r="J863" i="25"/>
  <c r="J859" i="25"/>
  <c r="J858" i="25"/>
  <c r="J857" i="25"/>
  <c r="J856" i="25"/>
  <c r="K849" i="25" s="1"/>
  <c r="J847" i="25"/>
  <c r="K847" i="25" s="1"/>
  <c r="J844" i="25"/>
  <c r="J842" i="25"/>
  <c r="J839" i="25"/>
  <c r="J837" i="25"/>
  <c r="K836" i="25"/>
  <c r="K827" i="25"/>
  <c r="K824" i="25"/>
  <c r="K820" i="25"/>
  <c r="J815" i="25"/>
  <c r="J814" i="25"/>
  <c r="J813" i="25"/>
  <c r="J812" i="25"/>
  <c r="J811" i="25"/>
  <c r="K806" i="25" s="1"/>
  <c r="J810" i="25"/>
  <c r="J804" i="25"/>
  <c r="J801" i="25"/>
  <c r="K798" i="25" s="1"/>
  <c r="J800" i="25"/>
  <c r="J795" i="25"/>
  <c r="J794" i="25"/>
  <c r="J793" i="25"/>
  <c r="J792" i="25"/>
  <c r="J791" i="25"/>
  <c r="J790" i="25"/>
  <c r="J789" i="25"/>
  <c r="J788" i="25"/>
  <c r="J787" i="25"/>
  <c r="J786" i="25"/>
  <c r="J785" i="25"/>
  <c r="J782" i="25"/>
  <c r="K780" i="25"/>
  <c r="J778" i="25"/>
  <c r="J777" i="25"/>
  <c r="J775" i="25"/>
  <c r="J774" i="25"/>
  <c r="K772" i="25" s="1"/>
  <c r="K768" i="25"/>
  <c r="J765" i="25"/>
  <c r="K765" i="25" s="1"/>
  <c r="K764" i="25"/>
  <c r="J764" i="25"/>
  <c r="J763" i="25"/>
  <c r="K763" i="25" s="1"/>
  <c r="K760" i="25" s="1"/>
  <c r="J756" i="25"/>
  <c r="J755" i="25"/>
  <c r="J754" i="25"/>
  <c r="J750" i="25" s="1"/>
  <c r="K743" i="25" s="1"/>
  <c r="J747" i="25"/>
  <c r="J741" i="25"/>
  <c r="J739" i="25"/>
  <c r="J738" i="25"/>
  <c r="J736" i="25"/>
  <c r="K734" i="25"/>
  <c r="J719" i="25"/>
  <c r="J718" i="25"/>
  <c r="J717" i="25"/>
  <c r="K713" i="25" s="1"/>
  <c r="K710" i="25"/>
  <c r="J705" i="25"/>
  <c r="J704" i="25"/>
  <c r="J703" i="25"/>
  <c r="K699" i="25" s="1"/>
  <c r="J697" i="25"/>
  <c r="J693" i="25"/>
  <c r="J692" i="25"/>
  <c r="K670" i="25" s="1"/>
  <c r="J678" i="25"/>
  <c r="J667" i="25"/>
  <c r="J666" i="25"/>
  <c r="K661" i="25" s="1"/>
  <c r="J664" i="25"/>
  <c r="J656" i="25"/>
  <c r="J655" i="25"/>
  <c r="J654" i="25"/>
  <c r="J653" i="25"/>
  <c r="J652" i="25"/>
  <c r="J651" i="25"/>
  <c r="K645" i="25" s="1"/>
  <c r="J641" i="25"/>
  <c r="K637" i="25"/>
  <c r="K632" i="25"/>
  <c r="J632" i="25"/>
  <c r="J629" i="25"/>
  <c r="J628" i="25"/>
  <c r="J627" i="25"/>
  <c r="K626" i="25" s="1"/>
  <c r="J624" i="25"/>
  <c r="J622" i="25"/>
  <c r="K616" i="25" s="1"/>
  <c r="J614" i="25"/>
  <c r="K614" i="25" s="1"/>
  <c r="J612" i="25"/>
  <c r="J611" i="25"/>
  <c r="J610" i="25"/>
  <c r="J609" i="25"/>
  <c r="J608" i="25"/>
  <c r="J607" i="25"/>
  <c r="J606" i="25"/>
  <c r="J605" i="25"/>
  <c r="J604" i="25"/>
  <c r="J603" i="25"/>
  <c r="K600" i="25" s="1"/>
  <c r="J602" i="25"/>
  <c r="K585" i="25"/>
  <c r="K582" i="25"/>
  <c r="J578" i="25"/>
  <c r="J577" i="25"/>
  <c r="J570" i="25"/>
  <c r="K568" i="25"/>
  <c r="J564" i="25"/>
  <c r="J563" i="25"/>
  <c r="J562" i="25"/>
  <c r="J561" i="25"/>
  <c r="J560" i="25"/>
  <c r="J559" i="25"/>
  <c r="J558" i="25"/>
  <c r="J557" i="25"/>
  <c r="J556" i="25"/>
  <c r="K542" i="25" s="1"/>
  <c r="J540" i="25"/>
  <c r="J537" i="25"/>
  <c r="K535" i="25" s="1"/>
  <c r="J531" i="25"/>
  <c r="J530" i="25"/>
  <c r="J529" i="25"/>
  <c r="J528" i="25"/>
  <c r="J527" i="25"/>
  <c r="J526" i="25"/>
  <c r="J525" i="25"/>
  <c r="J524" i="25"/>
  <c r="K521" i="25" s="1"/>
  <c r="J523" i="25"/>
  <c r="J518" i="25"/>
  <c r="K514" i="25" s="1"/>
  <c r="K509" i="25"/>
  <c r="J506" i="25"/>
  <c r="K506" i="25" s="1"/>
  <c r="K505" i="25"/>
  <c r="J505" i="25"/>
  <c r="J504" i="25"/>
  <c r="K504" i="25" s="1"/>
  <c r="K501" i="25" s="1"/>
  <c r="J498" i="25"/>
  <c r="J497" i="25"/>
  <c r="J496" i="25"/>
  <c r="J495" i="25"/>
  <c r="K489" i="25" s="1"/>
  <c r="J487" i="25"/>
  <c r="J485" i="25"/>
  <c r="J484" i="25"/>
  <c r="J482" i="25"/>
  <c r="J481" i="25"/>
  <c r="K479" i="25"/>
  <c r="J462" i="25"/>
  <c r="J461" i="25"/>
  <c r="J460" i="25"/>
  <c r="K456" i="25" s="1"/>
  <c r="K453" i="25"/>
  <c r="K450" i="25"/>
  <c r="J446" i="25"/>
  <c r="J445" i="25"/>
  <c r="J444" i="25"/>
  <c r="J443" i="25"/>
  <c r="J442" i="25"/>
  <c r="J441" i="25"/>
  <c r="J440" i="25"/>
  <c r="J439" i="25"/>
  <c r="J438" i="25"/>
  <c r="K435" i="25" s="1"/>
  <c r="J433" i="25"/>
  <c r="J430" i="25"/>
  <c r="J429" i="25"/>
  <c r="K427" i="25" s="1"/>
  <c r="J425" i="25"/>
  <c r="J424" i="25"/>
  <c r="J419" i="25"/>
  <c r="J418" i="25"/>
  <c r="J417" i="25"/>
  <c r="J414" i="25"/>
  <c r="J411" i="25"/>
  <c r="K408" i="25" s="1"/>
  <c r="J406" i="25"/>
  <c r="J405" i="25"/>
  <c r="J403" i="25"/>
  <c r="J402" i="25"/>
  <c r="K400" i="25" s="1"/>
  <c r="K395" i="25"/>
  <c r="J395" i="25"/>
  <c r="J392" i="25"/>
  <c r="J391" i="25"/>
  <c r="J390" i="25"/>
  <c r="K389" i="25"/>
  <c r="J385" i="25"/>
  <c r="J384" i="25"/>
  <c r="J376" i="25"/>
  <c r="J383" i="25" s="1"/>
  <c r="J379" i="25" s="1"/>
  <c r="K372" i="25" s="1"/>
  <c r="J370" i="25"/>
  <c r="J368" i="25"/>
  <c r="J366" i="25"/>
  <c r="K358" i="25" s="1"/>
  <c r="J365" i="25"/>
  <c r="K351" i="25"/>
  <c r="K348" i="25"/>
  <c r="J342" i="25"/>
  <c r="J341" i="25"/>
  <c r="J340" i="25"/>
  <c r="K336" i="25" s="1"/>
  <c r="J332" i="25"/>
  <c r="J331" i="25"/>
  <c r="J330" i="25"/>
  <c r="J329" i="25"/>
  <c r="J327" i="25"/>
  <c r="K313" i="25"/>
  <c r="J310" i="25"/>
  <c r="J309" i="25"/>
  <c r="J308" i="25"/>
  <c r="J307" i="25"/>
  <c r="K304" i="25" s="1"/>
  <c r="J300" i="25"/>
  <c r="J299" i="25"/>
  <c r="J298" i="25"/>
  <c r="J297" i="25"/>
  <c r="J296" i="25"/>
  <c r="J295" i="25"/>
  <c r="J293" i="25"/>
  <c r="J287" i="25"/>
  <c r="J286" i="25"/>
  <c r="J285" i="25"/>
  <c r="J284" i="25"/>
  <c r="K282" i="25" s="1"/>
  <c r="J278" i="25"/>
  <c r="K274" i="25"/>
  <c r="K270" i="25"/>
  <c r="K267" i="25"/>
  <c r="J267" i="25"/>
  <c r="J266" i="25"/>
  <c r="K266" i="25" s="1"/>
  <c r="K265" i="25"/>
  <c r="J265" i="25"/>
  <c r="J260" i="25"/>
  <c r="J258" i="25"/>
  <c r="K251" i="25" s="1"/>
  <c r="J249" i="25"/>
  <c r="J248" i="25"/>
  <c r="J247" i="25"/>
  <c r="J246" i="25"/>
  <c r="J244" i="25"/>
  <c r="J243" i="25"/>
  <c r="J242" i="25"/>
  <c r="K237" i="25" s="1"/>
  <c r="J228" i="25"/>
  <c r="J227" i="25"/>
  <c r="J226" i="25"/>
  <c r="K222" i="25" s="1"/>
  <c r="K218" i="25"/>
  <c r="J214" i="25"/>
  <c r="J213" i="25"/>
  <c r="J206" i="25"/>
  <c r="K204" i="25"/>
  <c r="J201" i="25"/>
  <c r="J200" i="25"/>
  <c r="J199" i="25"/>
  <c r="J198" i="25"/>
  <c r="J197" i="25"/>
  <c r="J195" i="25"/>
  <c r="J194" i="25"/>
  <c r="J193" i="25"/>
  <c r="K187" i="25" s="1"/>
  <c r="J182" i="25"/>
  <c r="J181" i="25"/>
  <c r="J180" i="25"/>
  <c r="J179" i="25"/>
  <c r="J178" i="25"/>
  <c r="J177" i="25"/>
  <c r="K170" i="25"/>
  <c r="J167" i="25"/>
  <c r="K161" i="25" s="1"/>
  <c r="J166" i="25"/>
  <c r="K158" i="25"/>
  <c r="J158" i="25"/>
  <c r="J154" i="25"/>
  <c r="K154" i="25" s="1"/>
  <c r="K153" i="25"/>
  <c r="J153" i="25"/>
  <c r="J151" i="25"/>
  <c r="K151" i="25" s="1"/>
  <c r="J145" i="25"/>
  <c r="J144" i="25"/>
  <c r="J143" i="25"/>
  <c r="J142" i="25"/>
  <c r="K135" i="25" s="1"/>
  <c r="J132" i="25"/>
  <c r="K132" i="25" s="1"/>
  <c r="J130" i="25"/>
  <c r="J129" i="25"/>
  <c r="J128" i="25"/>
  <c r="J127" i="25"/>
  <c r="J126" i="25"/>
  <c r="J125" i="25"/>
  <c r="J124" i="25"/>
  <c r="J123" i="25"/>
  <c r="J122" i="25"/>
  <c r="J121" i="25"/>
  <c r="J120" i="25"/>
  <c r="K118" i="25" s="1"/>
  <c r="K104" i="25"/>
  <c r="K100" i="25"/>
  <c r="K97" i="25"/>
  <c r="J94" i="25"/>
  <c r="J92" i="25"/>
  <c r="J90" i="25"/>
  <c r="J89" i="25"/>
  <c r="J86" i="25"/>
  <c r="K78" i="25" s="1"/>
  <c r="J76" i="25"/>
  <c r="J73" i="25"/>
  <c r="K66" i="25"/>
  <c r="J64" i="25"/>
  <c r="J63" i="25"/>
  <c r="J58" i="25"/>
  <c r="J57" i="25"/>
  <c r="J56" i="25"/>
  <c r="J53" i="25"/>
  <c r="J50" i="25"/>
  <c r="K47" i="25"/>
  <c r="J45" i="25"/>
  <c r="J44" i="25"/>
  <c r="J42" i="25"/>
  <c r="J41" i="25"/>
  <c r="K39" i="25" s="1"/>
  <c r="K36" i="25"/>
  <c r="J36" i="25"/>
  <c r="K33" i="25"/>
  <c r="J33" i="25"/>
  <c r="J29" i="25"/>
  <c r="J28" i="25"/>
  <c r="J20" i="25"/>
  <c r="J27" i="25" s="1"/>
  <c r="J23" i="25" s="1"/>
  <c r="K16" i="25" s="1"/>
  <c r="J14" i="25"/>
  <c r="J12" i="25"/>
  <c r="J9" i="25"/>
  <c r="N7" i="25"/>
  <c r="J7" i="25"/>
  <c r="M7" i="25" s="1"/>
  <c r="K6" i="25"/>
  <c r="A4" i="25"/>
  <c r="J482" i="18"/>
  <c r="J90" i="18"/>
  <c r="J1152" i="18"/>
  <c r="K827" i="18"/>
  <c r="K824" i="18"/>
  <c r="J518" i="18"/>
  <c r="K351" i="18"/>
  <c r="K348" i="18"/>
  <c r="J285" i="18"/>
  <c r="J286" i="18"/>
  <c r="K270" i="18"/>
  <c r="K218" i="18"/>
  <c r="J166" i="18"/>
  <c r="K161" i="18"/>
  <c r="K104" i="18"/>
  <c r="K100" i="18"/>
  <c r="K97" i="18"/>
  <c r="K36" i="18"/>
  <c r="E40" i="26" l="1"/>
  <c r="H40" i="26"/>
  <c r="F56" i="26"/>
  <c r="E56" i="26"/>
  <c r="G73" i="26"/>
  <c r="F73" i="26"/>
  <c r="D90" i="26"/>
  <c r="H90" i="26"/>
  <c r="G90" i="26"/>
  <c r="E107" i="26"/>
  <c r="H107" i="26"/>
  <c r="J106" i="26" s="1"/>
  <c r="F125" i="26"/>
  <c r="E125" i="26"/>
  <c r="G142" i="26"/>
  <c r="F142" i="26"/>
  <c r="D158" i="26"/>
  <c r="H158" i="26"/>
  <c r="G158" i="26"/>
  <c r="E175" i="26"/>
  <c r="H175" i="26"/>
  <c r="J174" i="26" s="1"/>
  <c r="F192" i="26"/>
  <c r="E192" i="26"/>
  <c r="F40" i="26"/>
  <c r="G56" i="26"/>
  <c r="D73" i="26"/>
  <c r="H73" i="26"/>
  <c r="J69" i="26" s="1"/>
  <c r="E90" i="26"/>
  <c r="F107" i="26"/>
  <c r="G125" i="26"/>
  <c r="D142" i="26"/>
  <c r="H142" i="26"/>
  <c r="J138" i="26" s="1"/>
  <c r="E158" i="26"/>
  <c r="F175" i="26"/>
  <c r="G192" i="26"/>
  <c r="G40" i="26"/>
  <c r="D56" i="26"/>
  <c r="H56" i="26"/>
  <c r="J52" i="26" s="1"/>
  <c r="E73" i="26"/>
  <c r="J72" i="26"/>
  <c r="F90" i="26"/>
  <c r="G107" i="26"/>
  <c r="D125" i="26"/>
  <c r="H125" i="26"/>
  <c r="J121" i="26" s="1"/>
  <c r="E142" i="26"/>
  <c r="F158" i="26"/>
  <c r="G175" i="26"/>
  <c r="D192" i="26"/>
  <c r="H192" i="26"/>
  <c r="J188" i="26" s="1"/>
  <c r="K78" i="27"/>
  <c r="K3" i="27" s="1"/>
  <c r="K148" i="27"/>
  <c r="K109" i="27" s="1"/>
  <c r="K235" i="27"/>
  <c r="K470" i="27"/>
  <c r="K1057" i="27"/>
  <c r="I593" i="27"/>
  <c r="K591" i="27"/>
  <c r="J593" i="27" s="1"/>
  <c r="K356" i="27"/>
  <c r="K727" i="27"/>
  <c r="K942" i="27"/>
  <c r="K969" i="27"/>
  <c r="D175" i="26"/>
  <c r="D107" i="26"/>
  <c r="D40" i="26"/>
  <c r="J39" i="26"/>
  <c r="J29" i="26"/>
  <c r="J55" i="26"/>
  <c r="J89" i="26"/>
  <c r="J79" i="26"/>
  <c r="J96" i="26"/>
  <c r="J157" i="26"/>
  <c r="J148" i="26"/>
  <c r="J164" i="26"/>
  <c r="J191" i="26"/>
  <c r="F264" i="26"/>
  <c r="J86" i="26"/>
  <c r="J154" i="26"/>
  <c r="J46" i="26"/>
  <c r="J114" i="26"/>
  <c r="J36" i="26"/>
  <c r="J62" i="26"/>
  <c r="J103" i="26"/>
  <c r="J171" i="26"/>
  <c r="K470" i="25"/>
  <c r="K3" i="25"/>
  <c r="K109" i="25"/>
  <c r="K148" i="25"/>
  <c r="K356" i="25"/>
  <c r="K262" i="25"/>
  <c r="K235" i="25" s="1"/>
  <c r="K832" i="25"/>
  <c r="I593" i="25"/>
  <c r="K591" i="25"/>
  <c r="J593" i="25" s="1"/>
  <c r="K727" i="25"/>
  <c r="K942" i="25"/>
  <c r="L171" i="24"/>
  <c r="L191" i="24"/>
  <c r="L188" i="24"/>
  <c r="L181" i="24"/>
  <c r="L174" i="24"/>
  <c r="L164" i="24"/>
  <c r="H164" i="24"/>
  <c r="L157" i="24"/>
  <c r="L154" i="24"/>
  <c r="L148" i="24"/>
  <c r="L141" i="24"/>
  <c r="L138" i="24"/>
  <c r="L131" i="24"/>
  <c r="L124" i="24"/>
  <c r="L121" i="24"/>
  <c r="L114" i="24"/>
  <c r="L106" i="24"/>
  <c r="L103" i="24"/>
  <c r="L96" i="24"/>
  <c r="L89" i="24"/>
  <c r="L86" i="24"/>
  <c r="L79" i="24"/>
  <c r="L72" i="24"/>
  <c r="L69" i="24"/>
  <c r="L62" i="24"/>
  <c r="L55" i="24"/>
  <c r="L52" i="24"/>
  <c r="L46" i="24"/>
  <c r="L39" i="24"/>
  <c r="L36" i="24"/>
  <c r="L29" i="24"/>
  <c r="H191" i="24"/>
  <c r="G191" i="24"/>
  <c r="F191" i="24"/>
  <c r="E191" i="24"/>
  <c r="D191" i="24"/>
  <c r="H188" i="24"/>
  <c r="G188" i="24"/>
  <c r="G192" i="24" s="1"/>
  <c r="F188" i="24"/>
  <c r="F192" i="24" s="1"/>
  <c r="E188" i="24"/>
  <c r="D188" i="24"/>
  <c r="H181" i="24"/>
  <c r="H192" i="24" s="1"/>
  <c r="G181" i="24"/>
  <c r="F181" i="24"/>
  <c r="E181" i="24"/>
  <c r="E192" i="24" s="1"/>
  <c r="D181" i="24"/>
  <c r="D192" i="24" s="1"/>
  <c r="H174" i="24"/>
  <c r="G174" i="24"/>
  <c r="F174" i="24"/>
  <c r="E174" i="24"/>
  <c r="D174" i="24"/>
  <c r="H171" i="24"/>
  <c r="G171" i="24"/>
  <c r="F171" i="24"/>
  <c r="F175" i="24" s="1"/>
  <c r="E171" i="24"/>
  <c r="E175" i="24" s="1"/>
  <c r="D171" i="24"/>
  <c r="G164" i="24"/>
  <c r="G175" i="24" s="1"/>
  <c r="F164" i="24"/>
  <c r="E164" i="24"/>
  <c r="D164" i="24"/>
  <c r="D175" i="24" s="1"/>
  <c r="H157" i="24"/>
  <c r="G157" i="24"/>
  <c r="F157" i="24"/>
  <c r="E157" i="24"/>
  <c r="D157" i="24"/>
  <c r="H154" i="24"/>
  <c r="H158" i="24" s="1"/>
  <c r="G154" i="24"/>
  <c r="F154" i="24"/>
  <c r="E154" i="24"/>
  <c r="E158" i="24" s="1"/>
  <c r="D154" i="24"/>
  <c r="D158" i="24" s="1"/>
  <c r="H148" i="24"/>
  <c r="G148" i="24"/>
  <c r="G158" i="24" s="1"/>
  <c r="F148" i="24"/>
  <c r="F158" i="24" s="1"/>
  <c r="E148" i="24"/>
  <c r="D148" i="24"/>
  <c r="H141" i="24"/>
  <c r="G141" i="24"/>
  <c r="F141" i="24"/>
  <c r="E141" i="24"/>
  <c r="D141" i="24"/>
  <c r="H138" i="24"/>
  <c r="G138" i="24"/>
  <c r="G142" i="24" s="1"/>
  <c r="F138" i="24"/>
  <c r="E138" i="24"/>
  <c r="D138" i="24"/>
  <c r="D142" i="24" s="1"/>
  <c r="H131" i="24"/>
  <c r="G131" i="24"/>
  <c r="F131" i="24"/>
  <c r="F142" i="24" s="1"/>
  <c r="E131" i="24"/>
  <c r="E142" i="24" s="1"/>
  <c r="D131" i="24"/>
  <c r="H124" i="24"/>
  <c r="G124" i="24"/>
  <c r="F124" i="24"/>
  <c r="E124" i="24"/>
  <c r="D124" i="24"/>
  <c r="H121" i="24"/>
  <c r="G121" i="24"/>
  <c r="G125" i="24" s="1"/>
  <c r="F121" i="24"/>
  <c r="F125" i="24" s="1"/>
  <c r="E121" i="24"/>
  <c r="D121" i="24"/>
  <c r="H114" i="24"/>
  <c r="G114" i="24"/>
  <c r="F114" i="24"/>
  <c r="E114" i="24"/>
  <c r="E125" i="24" s="1"/>
  <c r="D114" i="24"/>
  <c r="D125" i="24" s="1"/>
  <c r="H106" i="24"/>
  <c r="G106" i="24"/>
  <c r="F106" i="24"/>
  <c r="E106" i="24"/>
  <c r="D106" i="24"/>
  <c r="H103" i="24"/>
  <c r="G103" i="24"/>
  <c r="F103" i="24"/>
  <c r="F107" i="24" s="1"/>
  <c r="E103" i="24"/>
  <c r="E107" i="24" s="1"/>
  <c r="D103" i="24"/>
  <c r="H96" i="24"/>
  <c r="G96" i="24"/>
  <c r="G107" i="24" s="1"/>
  <c r="F96" i="24"/>
  <c r="E96" i="24"/>
  <c r="D96" i="24"/>
  <c r="D107" i="24" s="1"/>
  <c r="H89" i="24"/>
  <c r="G89" i="24"/>
  <c r="F89" i="24"/>
  <c r="E89" i="24"/>
  <c r="D89" i="24"/>
  <c r="H86" i="24"/>
  <c r="H90" i="24" s="1"/>
  <c r="G86" i="24"/>
  <c r="F86" i="24"/>
  <c r="E86" i="24"/>
  <c r="E90" i="24" s="1"/>
  <c r="D86" i="24"/>
  <c r="D90" i="24" s="1"/>
  <c r="H79" i="24"/>
  <c r="G79" i="24"/>
  <c r="G90" i="24" s="1"/>
  <c r="F79" i="24"/>
  <c r="F90" i="24" s="1"/>
  <c r="E79" i="24"/>
  <c r="D79" i="24"/>
  <c r="H72" i="24"/>
  <c r="G72" i="24"/>
  <c r="F72" i="24"/>
  <c r="E72" i="24"/>
  <c r="D72" i="24"/>
  <c r="H69" i="24"/>
  <c r="G69" i="24"/>
  <c r="G73" i="24" s="1"/>
  <c r="F69" i="24"/>
  <c r="E69" i="24"/>
  <c r="D69" i="24"/>
  <c r="D73" i="24" s="1"/>
  <c r="H62" i="24"/>
  <c r="G62" i="24"/>
  <c r="F62" i="24"/>
  <c r="F73" i="24" s="1"/>
  <c r="E62" i="24"/>
  <c r="E73" i="24" s="1"/>
  <c r="D62" i="24"/>
  <c r="H55" i="24"/>
  <c r="G55" i="24"/>
  <c r="F55" i="24"/>
  <c r="E55" i="24"/>
  <c r="D55" i="24"/>
  <c r="H52" i="24"/>
  <c r="G52" i="24"/>
  <c r="G56" i="24" s="1"/>
  <c r="F52" i="24"/>
  <c r="F56" i="24" s="1"/>
  <c r="E52" i="24"/>
  <c r="D52" i="24"/>
  <c r="H46" i="24"/>
  <c r="G46" i="24"/>
  <c r="F46" i="24"/>
  <c r="E46" i="24"/>
  <c r="E56" i="24" s="1"/>
  <c r="D46" i="24"/>
  <c r="D56" i="24" s="1"/>
  <c r="H39" i="24"/>
  <c r="J39" i="24" s="1"/>
  <c r="G39" i="24"/>
  <c r="F39" i="24"/>
  <c r="E39" i="24"/>
  <c r="D39" i="24"/>
  <c r="H36" i="24"/>
  <c r="G36" i="24"/>
  <c r="F36" i="24"/>
  <c r="F40" i="24" s="1"/>
  <c r="E36" i="24"/>
  <c r="E40" i="24" s="1"/>
  <c r="E194" i="24" s="1"/>
  <c r="E196" i="24" s="1"/>
  <c r="D36" i="24"/>
  <c r="H29" i="24"/>
  <c r="H40" i="24" s="1"/>
  <c r="G29" i="24"/>
  <c r="G40" i="24" s="1"/>
  <c r="F29" i="24"/>
  <c r="E29" i="24"/>
  <c r="D29" i="24"/>
  <c r="D40" i="24" s="1"/>
  <c r="E264" i="26" l="1"/>
  <c r="J181" i="26"/>
  <c r="G264" i="26"/>
  <c r="J124" i="26"/>
  <c r="H264" i="26"/>
  <c r="J131" i="26"/>
  <c r="J141" i="26"/>
  <c r="M1" i="27"/>
  <c r="N1" i="27" s="1"/>
  <c r="M1" i="25"/>
  <c r="N1" i="25"/>
  <c r="G194" i="24"/>
  <c r="G196" i="24" s="1"/>
  <c r="J69" i="24"/>
  <c r="J89" i="24"/>
  <c r="J114" i="24"/>
  <c r="J157" i="24"/>
  <c r="F194" i="24"/>
  <c r="F196" i="24" s="1"/>
  <c r="J46" i="24"/>
  <c r="J36" i="24"/>
  <c r="J96" i="24"/>
  <c r="J188" i="24"/>
  <c r="J55" i="24"/>
  <c r="J79" i="24"/>
  <c r="J124" i="24"/>
  <c r="J148" i="24"/>
  <c r="J191" i="24"/>
  <c r="H73" i="24"/>
  <c r="J86" i="24"/>
  <c r="H142" i="24"/>
  <c r="J154" i="24"/>
  <c r="J181" i="24"/>
  <c r="J29" i="24"/>
  <c r="H56" i="24"/>
  <c r="J52" i="24" s="1"/>
  <c r="H125" i="24"/>
  <c r="J121" i="24" s="1"/>
  <c r="H107" i="24"/>
  <c r="J103" i="24" s="1"/>
  <c r="H175" i="24"/>
  <c r="J171" i="24" s="1"/>
  <c r="J540" i="22"/>
  <c r="K509" i="22"/>
  <c r="H69" i="13"/>
  <c r="J1172" i="22"/>
  <c r="J1171" i="22"/>
  <c r="J1170" i="22"/>
  <c r="K1163" i="22"/>
  <c r="K1159" i="22"/>
  <c r="J1156" i="22"/>
  <c r="J1155" i="22"/>
  <c r="J1153" i="22"/>
  <c r="J1151" i="22"/>
  <c r="J1150" i="22"/>
  <c r="K1134" i="22" s="1"/>
  <c r="J1145" i="22"/>
  <c r="J1132" i="22"/>
  <c r="J1131" i="22"/>
  <c r="J1129" i="22"/>
  <c r="J1122" i="22"/>
  <c r="J1121" i="22"/>
  <c r="J1120" i="22"/>
  <c r="J1119" i="22"/>
  <c r="J1118" i="22"/>
  <c r="J1117" i="22"/>
  <c r="J1116" i="22"/>
  <c r="J1115" i="22"/>
  <c r="J1114" i="22"/>
  <c r="J1109" i="22"/>
  <c r="J1108" i="22"/>
  <c r="J1106" i="22"/>
  <c r="J1105" i="22"/>
  <c r="K1100" i="22"/>
  <c r="J1100" i="22"/>
  <c r="J1097" i="22"/>
  <c r="J1096" i="22"/>
  <c r="J1095" i="22"/>
  <c r="J1090" i="22"/>
  <c r="J1089" i="22"/>
  <c r="J1081" i="22"/>
  <c r="J1088" i="22" s="1"/>
  <c r="J1084" i="22" s="1"/>
  <c r="K1077" i="22" s="1"/>
  <c r="J1074" i="22"/>
  <c r="J1072" i="22"/>
  <c r="J1071" i="22"/>
  <c r="J1070" i="22"/>
  <c r="J1069" i="22"/>
  <c r="J1068" i="22"/>
  <c r="K1052" i="22"/>
  <c r="K1049" i="22"/>
  <c r="J1044" i="22"/>
  <c r="J1043" i="22"/>
  <c r="J1042" i="22"/>
  <c r="J1034" i="22"/>
  <c r="J1033" i="22"/>
  <c r="J1032" i="22"/>
  <c r="J1031" i="22"/>
  <c r="J1029" i="22"/>
  <c r="J1013" i="22"/>
  <c r="K1000" i="22"/>
  <c r="K999" i="22"/>
  <c r="K998" i="22"/>
  <c r="K997" i="22"/>
  <c r="K996" i="22"/>
  <c r="K995" i="22"/>
  <c r="K994" i="22"/>
  <c r="J984" i="22"/>
  <c r="K980" i="22" s="1"/>
  <c r="K977" i="22"/>
  <c r="J974" i="22"/>
  <c r="K974" i="22" s="1"/>
  <c r="J973" i="22"/>
  <c r="K973" i="22" s="1"/>
  <c r="J972" i="22"/>
  <c r="K972" i="22" s="1"/>
  <c r="J967" i="22"/>
  <c r="J965" i="22"/>
  <c r="K958" i="22" s="1"/>
  <c r="J956" i="22"/>
  <c r="J955" i="22"/>
  <c r="J954" i="22"/>
  <c r="J953" i="22"/>
  <c r="J952" i="22"/>
  <c r="J951" i="22"/>
  <c r="J950" i="22"/>
  <c r="J949" i="22"/>
  <c r="J934" i="22"/>
  <c r="J933" i="22"/>
  <c r="J932" i="22"/>
  <c r="K925" i="22"/>
  <c r="J921" i="22"/>
  <c r="J920" i="22"/>
  <c r="J913" i="22"/>
  <c r="K911" i="22"/>
  <c r="J907" i="22"/>
  <c r="J906" i="22"/>
  <c r="J905" i="22"/>
  <c r="J904" i="22"/>
  <c r="J903" i="22"/>
  <c r="J901" i="22"/>
  <c r="J900" i="22"/>
  <c r="J899" i="22"/>
  <c r="J891" i="22"/>
  <c r="J890" i="22"/>
  <c r="J885" i="22"/>
  <c r="J884" i="22"/>
  <c r="J883" i="22"/>
  <c r="J882" i="22"/>
  <c r="J879" i="22"/>
  <c r="J876" i="22"/>
  <c r="J870" i="22"/>
  <c r="K866" i="22" s="1"/>
  <c r="K863" i="22"/>
  <c r="J863" i="22"/>
  <c r="J859" i="22"/>
  <c r="J858" i="22"/>
  <c r="J857" i="22"/>
  <c r="J856" i="22"/>
  <c r="J847" i="22"/>
  <c r="K847" i="22" s="1"/>
  <c r="J844" i="22"/>
  <c r="J842" i="22"/>
  <c r="J839" i="22"/>
  <c r="K836" i="22" s="1"/>
  <c r="J837" i="22"/>
  <c r="K827" i="22"/>
  <c r="K824" i="22"/>
  <c r="K820" i="22"/>
  <c r="J815" i="22"/>
  <c r="J814" i="22"/>
  <c r="J813" i="22"/>
  <c r="J812" i="22"/>
  <c r="J811" i="22"/>
  <c r="J810" i="22"/>
  <c r="J804" i="22"/>
  <c r="J801" i="22"/>
  <c r="J800" i="22"/>
  <c r="J795" i="22"/>
  <c r="J794" i="22"/>
  <c r="J793" i="22"/>
  <c r="J792" i="22"/>
  <c r="J791" i="22"/>
  <c r="J790" i="22"/>
  <c r="J789" i="22"/>
  <c r="J788" i="22"/>
  <c r="J787" i="22"/>
  <c r="J786" i="22"/>
  <c r="J785" i="22"/>
  <c r="J782" i="22"/>
  <c r="J778" i="22"/>
  <c r="J777" i="22"/>
  <c r="J775" i="22"/>
  <c r="J774" i="22"/>
  <c r="K768" i="22"/>
  <c r="J765" i="22"/>
  <c r="K765" i="22" s="1"/>
  <c r="J764" i="22"/>
  <c r="K764" i="22" s="1"/>
  <c r="J763" i="22"/>
  <c r="K763" i="22" s="1"/>
  <c r="J756" i="22"/>
  <c r="J755" i="22"/>
  <c r="J747" i="22"/>
  <c r="J754" i="22" s="1"/>
  <c r="J741" i="22"/>
  <c r="J739" i="22"/>
  <c r="J738" i="22"/>
  <c r="J736" i="22"/>
  <c r="J719" i="22"/>
  <c r="J718" i="22"/>
  <c r="J717" i="22"/>
  <c r="K710" i="22"/>
  <c r="J705" i="22"/>
  <c r="J704" i="22"/>
  <c r="J703" i="22"/>
  <c r="K699" i="22"/>
  <c r="J697" i="22"/>
  <c r="J693" i="22"/>
  <c r="J692" i="22"/>
  <c r="J678" i="22"/>
  <c r="K670" i="22" s="1"/>
  <c r="J667" i="22"/>
  <c r="J666" i="22"/>
  <c r="J664" i="22"/>
  <c r="J656" i="22"/>
  <c r="J655" i="22"/>
  <c r="J654" i="22"/>
  <c r="J653" i="22"/>
  <c r="J652" i="22"/>
  <c r="J651" i="22"/>
  <c r="J641" i="22"/>
  <c r="K637" i="22" s="1"/>
  <c r="K632" i="22"/>
  <c r="J632" i="22"/>
  <c r="J629" i="22"/>
  <c r="J628" i="22"/>
  <c r="K626" i="22" s="1"/>
  <c r="J627" i="22"/>
  <c r="J624" i="22"/>
  <c r="K616" i="22" s="1"/>
  <c r="J622" i="22"/>
  <c r="J614" i="22"/>
  <c r="K614" i="22" s="1"/>
  <c r="J612" i="22"/>
  <c r="J611" i="22"/>
  <c r="J610" i="22"/>
  <c r="J609" i="22"/>
  <c r="J608" i="22"/>
  <c r="J607" i="22"/>
  <c r="J606" i="22"/>
  <c r="J605" i="22"/>
  <c r="J604" i="22"/>
  <c r="J603" i="22"/>
  <c r="J602" i="22"/>
  <c r="K585" i="22"/>
  <c r="K582" i="22"/>
  <c r="J578" i="22"/>
  <c r="J577" i="22"/>
  <c r="J570" i="22"/>
  <c r="J564" i="22"/>
  <c r="J563" i="22"/>
  <c r="K542" i="22" s="1"/>
  <c r="J561" i="22"/>
  <c r="J560" i="22"/>
  <c r="J559" i="22"/>
  <c r="J558" i="22"/>
  <c r="J557" i="22"/>
  <c r="J556" i="22"/>
  <c r="J537" i="22"/>
  <c r="J531" i="22"/>
  <c r="J530" i="22"/>
  <c r="J529" i="22"/>
  <c r="J528" i="22"/>
  <c r="J527" i="22"/>
  <c r="J526" i="22"/>
  <c r="J525" i="22"/>
  <c r="J524" i="22"/>
  <c r="J523" i="22"/>
  <c r="J518" i="22"/>
  <c r="K514" i="22" s="1"/>
  <c r="J506" i="22"/>
  <c r="K506" i="22" s="1"/>
  <c r="J505" i="22"/>
  <c r="K505" i="22" s="1"/>
  <c r="J504" i="22"/>
  <c r="K504" i="22" s="1"/>
  <c r="J498" i="22"/>
  <c r="J497" i="22"/>
  <c r="J496" i="22"/>
  <c r="J495" i="22"/>
  <c r="K489" i="22" s="1"/>
  <c r="J487" i="22"/>
  <c r="J485" i="22"/>
  <c r="J484" i="22"/>
  <c r="J482" i="22"/>
  <c r="J481" i="22"/>
  <c r="J462" i="22"/>
  <c r="J461" i="22"/>
  <c r="J460" i="22"/>
  <c r="K453" i="22"/>
  <c r="K450" i="22"/>
  <c r="J446" i="22"/>
  <c r="J445" i="22"/>
  <c r="J444" i="22"/>
  <c r="J443" i="22"/>
  <c r="J442" i="22"/>
  <c r="J441" i="22"/>
  <c r="J440" i="22"/>
  <c r="J439" i="22"/>
  <c r="J438" i="22"/>
  <c r="J433" i="22"/>
  <c r="J430" i="22"/>
  <c r="J429" i="22"/>
  <c r="K427" i="22" s="1"/>
  <c r="J425" i="22"/>
  <c r="J424" i="22"/>
  <c r="J419" i="22"/>
  <c r="J418" i="22"/>
  <c r="J417" i="22"/>
  <c r="J414" i="22"/>
  <c r="J411" i="22"/>
  <c r="J406" i="22"/>
  <c r="J405" i="22"/>
  <c r="J403" i="22"/>
  <c r="J402" i="22"/>
  <c r="K395" i="22"/>
  <c r="J395" i="22"/>
  <c r="J392" i="22"/>
  <c r="J391" i="22"/>
  <c r="J390" i="22"/>
  <c r="J385" i="22"/>
  <c r="J384" i="22"/>
  <c r="J376" i="22"/>
  <c r="J383" i="22" s="1"/>
  <c r="J370" i="22"/>
  <c r="J368" i="22"/>
  <c r="J366" i="22"/>
  <c r="J365" i="22"/>
  <c r="K351" i="22"/>
  <c r="K348" i="22"/>
  <c r="J342" i="22"/>
  <c r="J341" i="22"/>
  <c r="J340" i="22"/>
  <c r="K336" i="22"/>
  <c r="J332" i="22"/>
  <c r="J331" i="22"/>
  <c r="J330" i="22"/>
  <c r="J329" i="22"/>
  <c r="J327" i="22"/>
  <c r="J310" i="22"/>
  <c r="J309" i="22"/>
  <c r="J308" i="22"/>
  <c r="J307" i="22"/>
  <c r="J300" i="22"/>
  <c r="J299" i="22"/>
  <c r="J298" i="22"/>
  <c r="J297" i="22"/>
  <c r="J296" i="22"/>
  <c r="J295" i="22"/>
  <c r="J293" i="22"/>
  <c r="J287" i="22"/>
  <c r="J284" i="22"/>
  <c r="K282" i="22" s="1"/>
  <c r="J278" i="22"/>
  <c r="K274" i="22" s="1"/>
  <c r="K270" i="22"/>
  <c r="J267" i="22"/>
  <c r="K267" i="22" s="1"/>
  <c r="J266" i="22"/>
  <c r="K266" i="22" s="1"/>
  <c r="J265" i="22"/>
  <c r="K265" i="22" s="1"/>
  <c r="J260" i="22"/>
  <c r="K251" i="22" s="1"/>
  <c r="J258" i="22"/>
  <c r="J249" i="22"/>
  <c r="J248" i="22"/>
  <c r="J247" i="22"/>
  <c r="J246" i="22"/>
  <c r="J244" i="22"/>
  <c r="J243" i="22"/>
  <c r="J242" i="22"/>
  <c r="J228" i="22"/>
  <c r="J227" i="22"/>
  <c r="J226" i="22"/>
  <c r="K218" i="22"/>
  <c r="J214" i="22"/>
  <c r="J213" i="22"/>
  <c r="J206" i="22"/>
  <c r="K204" i="22" s="1"/>
  <c r="J201" i="22"/>
  <c r="J200" i="22"/>
  <c r="J199" i="22"/>
  <c r="J198" i="22"/>
  <c r="J197" i="22"/>
  <c r="J195" i="22"/>
  <c r="J194" i="22"/>
  <c r="J193" i="22"/>
  <c r="J182" i="22"/>
  <c r="J181" i="22"/>
  <c r="J180" i="22"/>
  <c r="J179" i="22"/>
  <c r="J178" i="22"/>
  <c r="J177" i="22"/>
  <c r="J167" i="22"/>
  <c r="J166" i="22"/>
  <c r="K161" i="22" s="1"/>
  <c r="K158" i="22"/>
  <c r="J158" i="22"/>
  <c r="J154" i="22"/>
  <c r="K154" i="22" s="1"/>
  <c r="J153" i="22"/>
  <c r="K153" i="22" s="1"/>
  <c r="J151" i="22"/>
  <c r="K151" i="22" s="1"/>
  <c r="J145" i="22"/>
  <c r="J144" i="22"/>
  <c r="J143" i="22"/>
  <c r="J142" i="22"/>
  <c r="J132" i="22"/>
  <c r="K132" i="22" s="1"/>
  <c r="J130" i="22"/>
  <c r="J129" i="22"/>
  <c r="J128" i="22"/>
  <c r="J127" i="22"/>
  <c r="J126" i="22"/>
  <c r="J125" i="22"/>
  <c r="J124" i="22"/>
  <c r="J123" i="22"/>
  <c r="J122" i="22"/>
  <c r="J121" i="22"/>
  <c r="J120" i="22"/>
  <c r="K104" i="22"/>
  <c r="K100" i="22"/>
  <c r="K97" i="22"/>
  <c r="J94" i="22"/>
  <c r="J92" i="22"/>
  <c r="J90" i="22"/>
  <c r="J89" i="22"/>
  <c r="J86" i="22"/>
  <c r="J76" i="22"/>
  <c r="J73" i="22"/>
  <c r="J64" i="22"/>
  <c r="J63" i="22"/>
  <c r="J58" i="22"/>
  <c r="J57" i="22"/>
  <c r="J56" i="22"/>
  <c r="J53" i="22"/>
  <c r="J50" i="22"/>
  <c r="J45" i="22"/>
  <c r="J44" i="22"/>
  <c r="J42" i="22"/>
  <c r="J41" i="22"/>
  <c r="K36" i="22"/>
  <c r="J36" i="22"/>
  <c r="J33" i="22"/>
  <c r="K33" i="22" s="1"/>
  <c r="J29" i="22"/>
  <c r="J28" i="22"/>
  <c r="J27" i="22"/>
  <c r="J20" i="22"/>
  <c r="J14" i="22"/>
  <c r="J12" i="22"/>
  <c r="J9" i="22"/>
  <c r="N7" i="22"/>
  <c r="J7" i="22"/>
  <c r="A4" i="22"/>
  <c r="K509" i="18"/>
  <c r="H191" i="21"/>
  <c r="G191" i="21"/>
  <c r="F191" i="21"/>
  <c r="E191" i="21"/>
  <c r="D191" i="21"/>
  <c r="H188" i="21"/>
  <c r="G188" i="21"/>
  <c r="G192" i="21" s="1"/>
  <c r="F188" i="21"/>
  <c r="F192" i="21" s="1"/>
  <c r="E188" i="21"/>
  <c r="D188" i="21"/>
  <c r="H181" i="21"/>
  <c r="G181" i="21"/>
  <c r="F181" i="21"/>
  <c r="E181" i="21"/>
  <c r="D181" i="21"/>
  <c r="D192" i="21" s="1"/>
  <c r="F175" i="21"/>
  <c r="H174" i="21"/>
  <c r="G174" i="21"/>
  <c r="F174" i="21"/>
  <c r="E174" i="21"/>
  <c r="D174" i="21"/>
  <c r="H171" i="21"/>
  <c r="G171" i="21"/>
  <c r="F171" i="21"/>
  <c r="E171" i="21"/>
  <c r="E175" i="21" s="1"/>
  <c r="D171" i="21"/>
  <c r="H164" i="21"/>
  <c r="G164" i="21"/>
  <c r="G175" i="21" s="1"/>
  <c r="F164" i="21"/>
  <c r="E164" i="21"/>
  <c r="D164" i="21"/>
  <c r="D175" i="21" s="1"/>
  <c r="H157" i="21"/>
  <c r="G157" i="21"/>
  <c r="F157" i="21"/>
  <c r="E157" i="21"/>
  <c r="D157" i="21"/>
  <c r="H154" i="21"/>
  <c r="G154" i="21"/>
  <c r="F154" i="21"/>
  <c r="E154" i="21"/>
  <c r="E158" i="21" s="1"/>
  <c r="D154" i="21"/>
  <c r="D158" i="21" s="1"/>
  <c r="H148" i="21"/>
  <c r="G148" i="21"/>
  <c r="G158" i="21" s="1"/>
  <c r="F148" i="21"/>
  <c r="F158" i="21" s="1"/>
  <c r="E148" i="21"/>
  <c r="D148" i="21"/>
  <c r="H141" i="21"/>
  <c r="G141" i="21"/>
  <c r="F141" i="21"/>
  <c r="E141" i="21"/>
  <c r="D141" i="21"/>
  <c r="H138" i="21"/>
  <c r="G138" i="21"/>
  <c r="G142" i="21" s="1"/>
  <c r="F138" i="21"/>
  <c r="E138" i="21"/>
  <c r="D138" i="21"/>
  <c r="H131" i="21"/>
  <c r="G131" i="21"/>
  <c r="F131" i="21"/>
  <c r="F142" i="21" s="1"/>
  <c r="E131" i="21"/>
  <c r="E142" i="21" s="1"/>
  <c r="D131" i="21"/>
  <c r="H124" i="21"/>
  <c r="J124" i="21" s="1"/>
  <c r="G124" i="21"/>
  <c r="F124" i="21"/>
  <c r="E124" i="21"/>
  <c r="D124" i="21"/>
  <c r="H121" i="21"/>
  <c r="J121" i="21" s="1"/>
  <c r="G121" i="21"/>
  <c r="G125" i="21" s="1"/>
  <c r="F121" i="21"/>
  <c r="F125" i="21" s="1"/>
  <c r="E121" i="21"/>
  <c r="D121" i="21"/>
  <c r="H114" i="21"/>
  <c r="H125" i="21" s="1"/>
  <c r="G114" i="21"/>
  <c r="F114" i="21"/>
  <c r="E114" i="21"/>
  <c r="E125" i="21" s="1"/>
  <c r="D114" i="21"/>
  <c r="D125" i="21" s="1"/>
  <c r="H106" i="21"/>
  <c r="G106" i="21"/>
  <c r="F106" i="21"/>
  <c r="E106" i="21"/>
  <c r="D106" i="21"/>
  <c r="H103" i="21"/>
  <c r="G103" i="21"/>
  <c r="F103" i="21"/>
  <c r="F107" i="21" s="1"/>
  <c r="E103" i="21"/>
  <c r="E107" i="21" s="1"/>
  <c r="D103" i="21"/>
  <c r="H96" i="21"/>
  <c r="G96" i="21"/>
  <c r="G107" i="21" s="1"/>
  <c r="F96" i="21"/>
  <c r="E96" i="21"/>
  <c r="D96" i="21"/>
  <c r="D107" i="21" s="1"/>
  <c r="H89" i="21"/>
  <c r="G89" i="21"/>
  <c r="F89" i="21"/>
  <c r="E89" i="21"/>
  <c r="D89" i="21"/>
  <c r="H86" i="21"/>
  <c r="G86" i="21"/>
  <c r="F86" i="21"/>
  <c r="E86" i="21"/>
  <c r="E90" i="21" s="1"/>
  <c r="D86" i="21"/>
  <c r="D90" i="21" s="1"/>
  <c r="H79" i="21"/>
  <c r="G79" i="21"/>
  <c r="G90" i="21" s="1"/>
  <c r="F79" i="21"/>
  <c r="F90" i="21" s="1"/>
  <c r="E79" i="21"/>
  <c r="D79" i="21"/>
  <c r="H72" i="21"/>
  <c r="G72" i="21"/>
  <c r="F72" i="21"/>
  <c r="E72" i="21"/>
  <c r="D72" i="21"/>
  <c r="H69" i="21"/>
  <c r="G69" i="21"/>
  <c r="G73" i="21" s="1"/>
  <c r="F69" i="21"/>
  <c r="E69" i="21"/>
  <c r="D69" i="21"/>
  <c r="H62" i="21"/>
  <c r="G62" i="21"/>
  <c r="F62" i="21"/>
  <c r="F73" i="21" s="1"/>
  <c r="E62" i="21"/>
  <c r="E73" i="21" s="1"/>
  <c r="D62" i="21"/>
  <c r="H55" i="21"/>
  <c r="J55" i="21" s="1"/>
  <c r="G55" i="21"/>
  <c r="F55" i="21"/>
  <c r="E55" i="21"/>
  <c r="D55" i="21"/>
  <c r="H52" i="21"/>
  <c r="J52" i="21" s="1"/>
  <c r="G52" i="21"/>
  <c r="G56" i="21" s="1"/>
  <c r="F52" i="21"/>
  <c r="F56" i="21" s="1"/>
  <c r="E52" i="21"/>
  <c r="D52" i="21"/>
  <c r="H46" i="21"/>
  <c r="H56" i="21" s="1"/>
  <c r="G46" i="21"/>
  <c r="F46" i="21"/>
  <c r="E46" i="21"/>
  <c r="E56" i="21" s="1"/>
  <c r="D46" i="21"/>
  <c r="D56" i="21" s="1"/>
  <c r="H39" i="21"/>
  <c r="G39" i="21"/>
  <c r="F39" i="21"/>
  <c r="E39" i="21"/>
  <c r="D39" i="21"/>
  <c r="H36" i="21"/>
  <c r="G36" i="21"/>
  <c r="F36" i="21"/>
  <c r="F40" i="21" s="1"/>
  <c r="E36" i="21"/>
  <c r="E40" i="21" s="1"/>
  <c r="D36" i="21"/>
  <c r="H29" i="21"/>
  <c r="G29" i="21"/>
  <c r="G40" i="21" s="1"/>
  <c r="F29" i="21"/>
  <c r="E29" i="21"/>
  <c r="D29" i="21"/>
  <c r="D40" i="21" s="1"/>
  <c r="D181" i="13"/>
  <c r="E181" i="13"/>
  <c r="F181" i="13"/>
  <c r="G181" i="13"/>
  <c r="H181" i="13"/>
  <c r="E148" i="13"/>
  <c r="F148" i="13"/>
  <c r="G148" i="13"/>
  <c r="H148" i="13"/>
  <c r="D148" i="13"/>
  <c r="F114" i="13"/>
  <c r="G114" i="13"/>
  <c r="H114" i="13"/>
  <c r="E114" i="13"/>
  <c r="D114" i="13"/>
  <c r="K262" i="22" l="1"/>
  <c r="K987" i="22"/>
  <c r="K780" i="22"/>
  <c r="K47" i="22"/>
  <c r="K1103" i="22"/>
  <c r="K501" i="22"/>
  <c r="K1166" i="22"/>
  <c r="K1126" i="22"/>
  <c r="K1112" i="22"/>
  <c r="K1094" i="22"/>
  <c r="K1038" i="22"/>
  <c r="K1015" i="22"/>
  <c r="K969" i="22"/>
  <c r="K928" i="22"/>
  <c r="K893" i="22"/>
  <c r="K873" i="22"/>
  <c r="K806" i="22"/>
  <c r="K798" i="22"/>
  <c r="K713" i="22"/>
  <c r="K661" i="22"/>
  <c r="K645" i="22"/>
  <c r="I593" i="22" s="1"/>
  <c r="K600" i="22"/>
  <c r="K521" i="22"/>
  <c r="K456" i="22"/>
  <c r="K408" i="22"/>
  <c r="K389" i="22"/>
  <c r="K313" i="22"/>
  <c r="K304" i="22"/>
  <c r="K222" i="22"/>
  <c r="K187" i="22"/>
  <c r="K170" i="22"/>
  <c r="K135" i="22"/>
  <c r="K118" i="22"/>
  <c r="K6" i="22"/>
  <c r="J750" i="22"/>
  <c r="K743" i="22" s="1"/>
  <c r="K568" i="22"/>
  <c r="J379" i="22"/>
  <c r="K372" i="22" s="1"/>
  <c r="J23" i="22"/>
  <c r="K16" i="22" s="1"/>
  <c r="K78" i="22"/>
  <c r="K849" i="22"/>
  <c r="J164" i="24"/>
  <c r="J72" i="24"/>
  <c r="J62" i="24"/>
  <c r="J106" i="24"/>
  <c r="H194" i="24"/>
  <c r="H196" i="24" s="1"/>
  <c r="J174" i="24"/>
  <c r="J141" i="24"/>
  <c r="J131" i="24"/>
  <c r="J138" i="24"/>
  <c r="M7" i="22"/>
  <c r="K1003" i="22"/>
  <c r="K535" i="22"/>
  <c r="K66" i="22"/>
  <c r="H192" i="21"/>
  <c r="J188" i="21" s="1"/>
  <c r="E192" i="21"/>
  <c r="J181" i="23"/>
  <c r="K1066" i="22"/>
  <c r="K944" i="22"/>
  <c r="K772" i="22"/>
  <c r="K734" i="22"/>
  <c r="J114" i="23"/>
  <c r="J103" i="23"/>
  <c r="K479" i="22"/>
  <c r="K435" i="22"/>
  <c r="K400" i="22"/>
  <c r="K358" i="22"/>
  <c r="J79" i="23"/>
  <c r="K237" i="22"/>
  <c r="J39" i="23"/>
  <c r="K39" i="22"/>
  <c r="J121" i="23"/>
  <c r="J46" i="23"/>
  <c r="J171" i="23"/>
  <c r="J157" i="23"/>
  <c r="J138" i="23"/>
  <c r="K148" i="22"/>
  <c r="K760" i="22"/>
  <c r="D142" i="21"/>
  <c r="D73" i="21"/>
  <c r="J96" i="21"/>
  <c r="E194" i="21"/>
  <c r="E196" i="21" s="1"/>
  <c r="J86" i="21"/>
  <c r="J106" i="21"/>
  <c r="J154" i="21"/>
  <c r="G194" i="21"/>
  <c r="G196" i="21" s="1"/>
  <c r="F194" i="21"/>
  <c r="F196" i="21" s="1"/>
  <c r="J89" i="21"/>
  <c r="J138" i="21"/>
  <c r="J157" i="21"/>
  <c r="H90" i="21"/>
  <c r="J79" i="21" s="1"/>
  <c r="H142" i="21"/>
  <c r="H40" i="21"/>
  <c r="H107" i="21"/>
  <c r="J103" i="21" s="1"/>
  <c r="H175" i="21"/>
  <c r="J171" i="21" s="1"/>
  <c r="H158" i="21"/>
  <c r="J148" i="21" s="1"/>
  <c r="H73" i="21"/>
  <c r="J46" i="21"/>
  <c r="J114" i="21"/>
  <c r="E79" i="13"/>
  <c r="F79" i="13"/>
  <c r="G79" i="13"/>
  <c r="H79" i="13"/>
  <c r="D79" i="13"/>
  <c r="F46" i="13"/>
  <c r="G46" i="13"/>
  <c r="H46" i="13"/>
  <c r="E46" i="13"/>
  <c r="D46" i="13"/>
  <c r="J227" i="18"/>
  <c r="J265" i="18"/>
  <c r="K265" i="18" s="1"/>
  <c r="J158" i="18"/>
  <c r="J151" i="18"/>
  <c r="J130" i="18"/>
  <c r="J86" i="18"/>
  <c r="J29" i="18"/>
  <c r="J844" i="18"/>
  <c r="J842" i="18"/>
  <c r="J839" i="18"/>
  <c r="J837" i="18"/>
  <c r="J9" i="18"/>
  <c r="J7" i="18"/>
  <c r="J1172" i="18"/>
  <c r="J1171" i="18"/>
  <c r="J1170" i="18"/>
  <c r="J934" i="18"/>
  <c r="J933" i="18"/>
  <c r="J932" i="18"/>
  <c r="J719" i="18"/>
  <c r="J718" i="18"/>
  <c r="J717" i="18"/>
  <c r="J462" i="18"/>
  <c r="J461" i="18"/>
  <c r="J460" i="18"/>
  <c r="K1052" i="18"/>
  <c r="K585" i="18"/>
  <c r="K942" i="22" l="1"/>
  <c r="K832" i="22"/>
  <c r="K591" i="22"/>
  <c r="J593" i="22" s="1"/>
  <c r="K928" i="18"/>
  <c r="K836" i="18"/>
  <c r="K713" i="18"/>
  <c r="K456" i="18"/>
  <c r="K235" i="22"/>
  <c r="K109" i="22"/>
  <c r="J36" i="23"/>
  <c r="K470" i="22"/>
  <c r="K3" i="22"/>
  <c r="K1057" i="22"/>
  <c r="J181" i="21"/>
  <c r="J191" i="21"/>
  <c r="J188" i="23"/>
  <c r="J191" i="23"/>
  <c r="J174" i="23"/>
  <c r="K727" i="22"/>
  <c r="F194" i="23"/>
  <c r="F196" i="23" s="1"/>
  <c r="J124" i="23"/>
  <c r="J96" i="23"/>
  <c r="J106" i="23"/>
  <c r="K356" i="22"/>
  <c r="E194" i="23"/>
  <c r="E196" i="23" s="1"/>
  <c r="J89" i="23"/>
  <c r="J86" i="23"/>
  <c r="G194" i="23"/>
  <c r="G196" i="23" s="1"/>
  <c r="J29" i="23"/>
  <c r="J72" i="23"/>
  <c r="J62" i="23"/>
  <c r="J55" i="23"/>
  <c r="J52" i="23"/>
  <c r="J154" i="23"/>
  <c r="J69" i="23"/>
  <c r="J148" i="23"/>
  <c r="J164" i="23"/>
  <c r="H194" i="23"/>
  <c r="H196" i="23" s="1"/>
  <c r="J141" i="23"/>
  <c r="J131" i="23"/>
  <c r="J164" i="21"/>
  <c r="J72" i="21"/>
  <c r="J62" i="21"/>
  <c r="H194" i="21"/>
  <c r="H196" i="21" s="1"/>
  <c r="J36" i="21"/>
  <c r="J141" i="21"/>
  <c r="J131" i="21"/>
  <c r="J29" i="21"/>
  <c r="J69" i="21"/>
  <c r="J174" i="21"/>
  <c r="J39" i="21"/>
  <c r="K1166" i="18"/>
  <c r="J228" i="18"/>
  <c r="J226" i="18"/>
  <c r="H52" i="13"/>
  <c r="K222" i="18" l="1"/>
  <c r="M1" i="22"/>
  <c r="N1" i="22" s="1"/>
  <c r="H29" i="13" l="1"/>
  <c r="H39" i="13"/>
  <c r="H191" i="13" l="1"/>
  <c r="G191" i="13"/>
  <c r="F191" i="13"/>
  <c r="E191" i="13"/>
  <c r="D191" i="13"/>
  <c r="H174" i="13"/>
  <c r="G174" i="13"/>
  <c r="F174" i="13"/>
  <c r="E174" i="13"/>
  <c r="D174" i="13"/>
  <c r="H157" i="13"/>
  <c r="G157" i="13"/>
  <c r="F157" i="13"/>
  <c r="E157" i="13"/>
  <c r="D157" i="13"/>
  <c r="H141" i="13"/>
  <c r="G141" i="13"/>
  <c r="F141" i="13"/>
  <c r="E141" i="13"/>
  <c r="D141" i="13"/>
  <c r="H124" i="13"/>
  <c r="G124" i="13"/>
  <c r="F124" i="13"/>
  <c r="E124" i="13"/>
  <c r="D124" i="13"/>
  <c r="H106" i="13"/>
  <c r="G106" i="13"/>
  <c r="F106" i="13"/>
  <c r="E106" i="13"/>
  <c r="D106" i="13"/>
  <c r="H89" i="13"/>
  <c r="G89" i="13"/>
  <c r="F89" i="13"/>
  <c r="E89" i="13"/>
  <c r="D89" i="13"/>
  <c r="H72" i="13"/>
  <c r="G72" i="13"/>
  <c r="F72" i="13"/>
  <c r="E72" i="13"/>
  <c r="D72" i="13"/>
  <c r="H55" i="13"/>
  <c r="G55" i="13"/>
  <c r="F55" i="13"/>
  <c r="E55" i="13"/>
  <c r="D55" i="13"/>
  <c r="D56" i="13" s="1"/>
  <c r="G39" i="13"/>
  <c r="F39" i="13"/>
  <c r="E39" i="13"/>
  <c r="D39" i="13"/>
  <c r="K36" i="20" l="1"/>
  <c r="K28" i="20"/>
  <c r="H161" i="20" l="1"/>
  <c r="G161" i="20"/>
  <c r="F161" i="20"/>
  <c r="E161" i="20"/>
  <c r="D161" i="20"/>
  <c r="H154" i="20"/>
  <c r="H162" i="20" s="1"/>
  <c r="G154" i="20"/>
  <c r="F154" i="20"/>
  <c r="F162" i="20" s="1"/>
  <c r="E154" i="20"/>
  <c r="E162" i="20" s="1"/>
  <c r="D154" i="20"/>
  <c r="D162" i="20" s="1"/>
  <c r="H147" i="20"/>
  <c r="G147" i="20"/>
  <c r="G148" i="20" s="1"/>
  <c r="F147" i="20"/>
  <c r="E147" i="20"/>
  <c r="D147" i="20"/>
  <c r="H140" i="20"/>
  <c r="G140" i="20"/>
  <c r="F140" i="20"/>
  <c r="E140" i="20"/>
  <c r="D140" i="20"/>
  <c r="F134" i="20"/>
  <c r="H133" i="20"/>
  <c r="G133" i="20"/>
  <c r="G134" i="20" s="1"/>
  <c r="F133" i="20"/>
  <c r="E133" i="20"/>
  <c r="D133" i="20"/>
  <c r="H127" i="20"/>
  <c r="H134" i="20" s="1"/>
  <c r="G127" i="20"/>
  <c r="F127" i="20"/>
  <c r="E127" i="20"/>
  <c r="D127" i="20"/>
  <c r="D134" i="20" s="1"/>
  <c r="H120" i="20"/>
  <c r="G120" i="20"/>
  <c r="F120" i="20"/>
  <c r="E120" i="20"/>
  <c r="D120" i="20"/>
  <c r="H113" i="20"/>
  <c r="H121" i="20" s="1"/>
  <c r="G113" i="20"/>
  <c r="F113" i="20"/>
  <c r="E113" i="20"/>
  <c r="D113" i="20"/>
  <c r="H106" i="20"/>
  <c r="H107" i="20" s="1"/>
  <c r="G106" i="20"/>
  <c r="F106" i="20"/>
  <c r="E106" i="20"/>
  <c r="E107" i="20" s="1"/>
  <c r="D106" i="20"/>
  <c r="D107" i="20" s="1"/>
  <c r="H99" i="20"/>
  <c r="G99" i="20"/>
  <c r="F99" i="20"/>
  <c r="F107" i="20" s="1"/>
  <c r="E99" i="20"/>
  <c r="D99" i="20"/>
  <c r="H91" i="20"/>
  <c r="G91" i="20"/>
  <c r="G92" i="20" s="1"/>
  <c r="F91" i="20"/>
  <c r="E91" i="20"/>
  <c r="D91" i="20"/>
  <c r="H84" i="20"/>
  <c r="G84" i="20"/>
  <c r="F84" i="20"/>
  <c r="E84" i="20"/>
  <c r="E92" i="20" s="1"/>
  <c r="D84" i="20"/>
  <c r="H77" i="20"/>
  <c r="G77" i="20"/>
  <c r="F77" i="20"/>
  <c r="E77" i="20"/>
  <c r="D77" i="20"/>
  <c r="H70" i="20"/>
  <c r="H78" i="20" s="1"/>
  <c r="G70" i="20"/>
  <c r="F70" i="20"/>
  <c r="E70" i="20"/>
  <c r="D70" i="20"/>
  <c r="D78" i="20" s="1"/>
  <c r="H63" i="20"/>
  <c r="G63" i="20"/>
  <c r="F63" i="20"/>
  <c r="E63" i="20"/>
  <c r="D63" i="20"/>
  <c r="H56" i="20"/>
  <c r="H64" i="20" s="1"/>
  <c r="G56" i="20"/>
  <c r="F56" i="20"/>
  <c r="E56" i="20"/>
  <c r="E64" i="20" s="1"/>
  <c r="D56" i="20"/>
  <c r="D64" i="20" s="1"/>
  <c r="H49" i="20"/>
  <c r="H50" i="20" s="1"/>
  <c r="G49" i="20"/>
  <c r="F49" i="20"/>
  <c r="E49" i="20"/>
  <c r="E50" i="20" s="1"/>
  <c r="D49" i="20"/>
  <c r="D50" i="20" s="1"/>
  <c r="H43" i="20"/>
  <c r="G43" i="20"/>
  <c r="F43" i="20"/>
  <c r="F50" i="20" s="1"/>
  <c r="E43" i="20"/>
  <c r="D43" i="20"/>
  <c r="H36" i="20"/>
  <c r="H37" i="20" s="1"/>
  <c r="G36" i="20"/>
  <c r="G37" i="20" s="1"/>
  <c r="F36" i="20"/>
  <c r="E36" i="20"/>
  <c r="D36" i="20"/>
  <c r="D37" i="20" s="1"/>
  <c r="H29" i="20"/>
  <c r="G29" i="20"/>
  <c r="F29" i="20"/>
  <c r="E29" i="20"/>
  <c r="E37" i="20" s="1"/>
  <c r="D29" i="20"/>
  <c r="K1100" i="18"/>
  <c r="J1100" i="18"/>
  <c r="G162" i="20" l="1"/>
  <c r="F148" i="20"/>
  <c r="E148" i="20"/>
  <c r="H148" i="20"/>
  <c r="H164" i="20" s="1"/>
  <c r="H166" i="20" s="1"/>
  <c r="D148" i="20"/>
  <c r="E134" i="20"/>
  <c r="E164" i="20" s="1"/>
  <c r="E166" i="20" s="1"/>
  <c r="G121" i="20"/>
  <c r="E121" i="20"/>
  <c r="D121" i="20"/>
  <c r="F121" i="20"/>
  <c r="G107" i="20"/>
  <c r="F92" i="20"/>
  <c r="H92" i="20"/>
  <c r="D92" i="20"/>
  <c r="E78" i="20"/>
  <c r="F78" i="20"/>
  <c r="G78" i="20"/>
  <c r="G64" i="20"/>
  <c r="F64" i="20"/>
  <c r="G50" i="20"/>
  <c r="F37" i="20"/>
  <c r="K1163" i="18"/>
  <c r="K1159" i="18"/>
  <c r="J1156" i="18"/>
  <c r="J1132" i="18"/>
  <c r="J1131" i="18"/>
  <c r="K1126" i="18" s="1"/>
  <c r="J1129" i="18"/>
  <c r="J1122" i="18"/>
  <c r="J1121" i="18"/>
  <c r="J1120" i="18"/>
  <c r="J1119" i="18"/>
  <c r="J1118" i="18"/>
  <c r="J1117" i="18"/>
  <c r="J1116" i="18"/>
  <c r="J1115" i="18"/>
  <c r="J1114" i="18"/>
  <c r="J1109" i="18"/>
  <c r="J1108" i="18"/>
  <c r="J1106" i="18"/>
  <c r="J1105" i="18"/>
  <c r="K1103" i="18" s="1"/>
  <c r="K1112" i="18" l="1"/>
  <c r="F164" i="20"/>
  <c r="F166" i="20" s="1"/>
  <c r="G164" i="20"/>
  <c r="G166" i="20" s="1"/>
  <c r="J1097" i="18"/>
  <c r="J1096" i="18"/>
  <c r="J1095" i="18"/>
  <c r="J1090" i="18"/>
  <c r="J1089" i="18"/>
  <c r="J1081" i="18"/>
  <c r="J1088" i="18" s="1"/>
  <c r="J1070" i="18"/>
  <c r="K977" i="18"/>
  <c r="J952" i="18"/>
  <c r="K1049" i="18"/>
  <c r="J1044" i="18"/>
  <c r="J1043" i="18"/>
  <c r="J1042" i="18"/>
  <c r="K1000" i="18"/>
  <c r="K999" i="18"/>
  <c r="K1094" i="18" l="1"/>
  <c r="J1084" i="18"/>
  <c r="K1077" i="18" s="1"/>
  <c r="K1038" i="18"/>
  <c r="J984" i="18"/>
  <c r="K980" i="18" s="1"/>
  <c r="J974" i="18"/>
  <c r="K974" i="18" s="1"/>
  <c r="J973" i="18"/>
  <c r="K973" i="18" s="1"/>
  <c r="J972" i="18"/>
  <c r="K972" i="18" s="1"/>
  <c r="K969" i="18" s="1"/>
  <c r="J967" i="18"/>
  <c r="K958" i="18" s="1"/>
  <c r="J965" i="18"/>
  <c r="J956" i="18"/>
  <c r="J955" i="18"/>
  <c r="J954" i="18"/>
  <c r="J953" i="18"/>
  <c r="J951" i="18"/>
  <c r="J950" i="18"/>
  <c r="J949" i="18"/>
  <c r="J847" i="18"/>
  <c r="K847" i="18" s="1"/>
  <c r="J856" i="18"/>
  <c r="J857" i="18"/>
  <c r="J858" i="18"/>
  <c r="J859" i="18"/>
  <c r="J863" i="18"/>
  <c r="K863" i="18"/>
  <c r="K925" i="18"/>
  <c r="J921" i="18"/>
  <c r="J920" i="18"/>
  <c r="J913" i="18"/>
  <c r="K582" i="18"/>
  <c r="J578" i="18"/>
  <c r="J577" i="18"/>
  <c r="J570" i="18"/>
  <c r="K568" i="18" s="1"/>
  <c r="J907" i="18"/>
  <c r="J906" i="18"/>
  <c r="J905" i="18"/>
  <c r="J904" i="18"/>
  <c r="J903" i="18"/>
  <c r="J901" i="18"/>
  <c r="J900" i="18"/>
  <c r="J899" i="18"/>
  <c r="K893" i="18" l="1"/>
  <c r="K849" i="18"/>
  <c r="K944" i="18"/>
  <c r="K911" i="18"/>
  <c r="J883" i="18"/>
  <c r="J870" i="18"/>
  <c r="K866" i="18" s="1"/>
  <c r="K820" i="18" l="1"/>
  <c r="J815" i="18"/>
  <c r="J804" i="18"/>
  <c r="J801" i="18"/>
  <c r="J800" i="18"/>
  <c r="J795" i="18"/>
  <c r="J778" i="18"/>
  <c r="J777" i="18"/>
  <c r="J775" i="18"/>
  <c r="J774" i="18"/>
  <c r="K768" i="18"/>
  <c r="J765" i="18"/>
  <c r="K765" i="18" s="1"/>
  <c r="J764" i="18"/>
  <c r="K764" i="18" s="1"/>
  <c r="J763" i="18"/>
  <c r="K763" i="18" s="1"/>
  <c r="J756" i="18"/>
  <c r="J755" i="18"/>
  <c r="J747" i="18"/>
  <c r="J754" i="18" s="1"/>
  <c r="K710" i="18"/>
  <c r="J705" i="18"/>
  <c r="J704" i="18"/>
  <c r="J703" i="18"/>
  <c r="D121" i="13"/>
  <c r="J641" i="18"/>
  <c r="K637" i="18" s="1"/>
  <c r="J278" i="18"/>
  <c r="K274" i="18" s="1"/>
  <c r="K632" i="18"/>
  <c r="J632" i="18"/>
  <c r="J629" i="18"/>
  <c r="J628" i="18"/>
  <c r="J627" i="18"/>
  <c r="J624" i="18"/>
  <c r="K616" i="18" s="1"/>
  <c r="J622" i="18"/>
  <c r="J614" i="18"/>
  <c r="K614" i="18" s="1"/>
  <c r="J612" i="18"/>
  <c r="J611" i="18"/>
  <c r="J610" i="18"/>
  <c r="J609" i="18"/>
  <c r="J608" i="18"/>
  <c r="J607" i="18"/>
  <c r="J606" i="18"/>
  <c r="J605" i="18"/>
  <c r="J604" i="18"/>
  <c r="J603" i="18"/>
  <c r="J602" i="18"/>
  <c r="J506" i="18"/>
  <c r="K506" i="18" s="1"/>
  <c r="J505" i="18"/>
  <c r="K505" i="18" s="1"/>
  <c r="J504" i="18"/>
  <c r="K504" i="18" s="1"/>
  <c r="J498" i="18"/>
  <c r="J497" i="18"/>
  <c r="J496" i="18"/>
  <c r="J495" i="18"/>
  <c r="K453" i="18"/>
  <c r="J439" i="18"/>
  <c r="J446" i="18"/>
  <c r="J445" i="18"/>
  <c r="J425" i="18"/>
  <c r="J424" i="18"/>
  <c r="J419" i="18"/>
  <c r="J418" i="18"/>
  <c r="J417" i="18"/>
  <c r="J414" i="18"/>
  <c r="J411" i="18"/>
  <c r="K395" i="18"/>
  <c r="J395" i="18"/>
  <c r="K798" i="18" l="1"/>
  <c r="K772" i="18"/>
  <c r="K760" i="18"/>
  <c r="J750" i="18"/>
  <c r="K743" i="18" s="1"/>
  <c r="K699" i="18"/>
  <c r="K626" i="18"/>
  <c r="K600" i="18"/>
  <c r="K501" i="18"/>
  <c r="K489" i="18"/>
  <c r="J267" i="18"/>
  <c r="K267" i="18" s="1"/>
  <c r="K262" i="18" s="1"/>
  <c r="J391" i="18"/>
  <c r="J385" i="18" l="1"/>
  <c r="J384" i="18"/>
  <c r="J376" i="18"/>
  <c r="J383" i="18" s="1"/>
  <c r="J341" i="18"/>
  <c r="J308" i="18"/>
  <c r="J379" i="18" l="1"/>
  <c r="K372" i="18" s="1"/>
  <c r="J297" i="18"/>
  <c r="J298" i="18"/>
  <c r="J299" i="18"/>
  <c r="J300" i="18"/>
  <c r="J36" i="18"/>
  <c r="J266" i="18"/>
  <c r="K266" i="18" s="1"/>
  <c r="J260" i="18"/>
  <c r="K251" i="18" s="1"/>
  <c r="J258" i="18"/>
  <c r="J143" i="18"/>
  <c r="J144" i="18"/>
  <c r="J145" i="18"/>
  <c r="J1155" i="18"/>
  <c r="J1153" i="18"/>
  <c r="J1151" i="18"/>
  <c r="J1150" i="18"/>
  <c r="J1145" i="18"/>
  <c r="J1074" i="18"/>
  <c r="J1072" i="18"/>
  <c r="J1071" i="18"/>
  <c r="J1069" i="18"/>
  <c r="J1068" i="18"/>
  <c r="J1034" i="18"/>
  <c r="J1033" i="18"/>
  <c r="J1032" i="18"/>
  <c r="J1031" i="18"/>
  <c r="J1029" i="18"/>
  <c r="J1013" i="18"/>
  <c r="J1010" i="18"/>
  <c r="K1003" i="18" s="1"/>
  <c r="K998" i="18"/>
  <c r="K997" i="18"/>
  <c r="K996" i="18"/>
  <c r="K995" i="18"/>
  <c r="K994" i="18"/>
  <c r="J891" i="18"/>
  <c r="J890" i="18"/>
  <c r="J885" i="18"/>
  <c r="J884" i="18"/>
  <c r="J882" i="18"/>
  <c r="J879" i="18"/>
  <c r="J876" i="18"/>
  <c r="J814" i="18"/>
  <c r="J813" i="18"/>
  <c r="J812" i="18"/>
  <c r="J811" i="18"/>
  <c r="J810" i="18"/>
  <c r="J794" i="18"/>
  <c r="J793" i="18"/>
  <c r="J792" i="18"/>
  <c r="J791" i="18"/>
  <c r="J790" i="18"/>
  <c r="J789" i="18"/>
  <c r="J788" i="18"/>
  <c r="J787" i="18"/>
  <c r="J786" i="18"/>
  <c r="J785" i="18"/>
  <c r="J782" i="18"/>
  <c r="J741" i="18"/>
  <c r="J739" i="18"/>
  <c r="J738" i="18"/>
  <c r="J736" i="18"/>
  <c r="J697" i="18"/>
  <c r="J693" i="18"/>
  <c r="J692" i="18"/>
  <c r="J678" i="18"/>
  <c r="J667" i="18"/>
  <c r="J666" i="18"/>
  <c r="J664" i="18"/>
  <c r="J656" i="18"/>
  <c r="J655" i="18"/>
  <c r="J654" i="18"/>
  <c r="J653" i="18"/>
  <c r="J652" i="18"/>
  <c r="J651" i="18"/>
  <c r="J564" i="18"/>
  <c r="J563" i="18"/>
  <c r="J562" i="18"/>
  <c r="J561" i="18"/>
  <c r="J560" i="18"/>
  <c r="J559" i="18"/>
  <c r="J558" i="18"/>
  <c r="J557" i="18"/>
  <c r="J540" i="18"/>
  <c r="J537" i="18"/>
  <c r="K535" i="18" s="1"/>
  <c r="J531" i="18"/>
  <c r="J530" i="18"/>
  <c r="J529" i="18"/>
  <c r="J528" i="18"/>
  <c r="J527" i="18"/>
  <c r="J526" i="18"/>
  <c r="J525" i="18"/>
  <c r="J524" i="18"/>
  <c r="J523" i="18"/>
  <c r="K514" i="18"/>
  <c r="J487" i="18"/>
  <c r="J485" i="18"/>
  <c r="J484" i="18"/>
  <c r="J481" i="18"/>
  <c r="K450" i="18"/>
  <c r="J444" i="18"/>
  <c r="J443" i="18"/>
  <c r="J442" i="18"/>
  <c r="J441" i="18"/>
  <c r="J440" i="18"/>
  <c r="J438" i="18"/>
  <c r="J433" i="18"/>
  <c r="J430" i="18"/>
  <c r="J429" i="18"/>
  <c r="K427" i="18" s="1"/>
  <c r="J406" i="18"/>
  <c r="J405" i="18"/>
  <c r="J403" i="18"/>
  <c r="J402" i="18"/>
  <c r="J392" i="18"/>
  <c r="K389" i="18" s="1"/>
  <c r="J390" i="18"/>
  <c r="J370" i="18"/>
  <c r="J368" i="18"/>
  <c r="J366" i="18"/>
  <c r="J365" i="18"/>
  <c r="J342" i="18"/>
  <c r="J340" i="18"/>
  <c r="K336" i="18" s="1"/>
  <c r="J332" i="18"/>
  <c r="J331" i="18"/>
  <c r="J330" i="18"/>
  <c r="J329" i="18"/>
  <c r="J327" i="18"/>
  <c r="J310" i="18"/>
  <c r="J309" i="18"/>
  <c r="K304" i="18" s="1"/>
  <c r="J307" i="18"/>
  <c r="J296" i="18"/>
  <c r="J295" i="18"/>
  <c r="J293" i="18"/>
  <c r="J287" i="18"/>
  <c r="J284" i="18"/>
  <c r="J249" i="18"/>
  <c r="J248" i="18"/>
  <c r="J247" i="18"/>
  <c r="J246" i="18"/>
  <c r="J244" i="18"/>
  <c r="J243" i="18"/>
  <c r="J242" i="18"/>
  <c r="J214" i="18"/>
  <c r="J213" i="18"/>
  <c r="J206" i="18"/>
  <c r="J201" i="18"/>
  <c r="J200" i="18"/>
  <c r="J199" i="18"/>
  <c r="J198" i="18"/>
  <c r="J197" i="18"/>
  <c r="J195" i="18"/>
  <c r="J194" i="18"/>
  <c r="J193" i="18"/>
  <c r="J182" i="18"/>
  <c r="J181" i="18"/>
  <c r="J180" i="18"/>
  <c r="J179" i="18"/>
  <c r="J178" i="18"/>
  <c r="J177" i="18"/>
  <c r="J167" i="18"/>
  <c r="K158" i="18"/>
  <c r="J154" i="18"/>
  <c r="K154" i="18" s="1"/>
  <c r="J153" i="18"/>
  <c r="K153" i="18" s="1"/>
  <c r="K151" i="18"/>
  <c r="J142" i="18"/>
  <c r="J132" i="18"/>
  <c r="K132" i="18" s="1"/>
  <c r="J129" i="18"/>
  <c r="J128" i="18"/>
  <c r="J127" i="18"/>
  <c r="J126" i="18"/>
  <c r="J125" i="18"/>
  <c r="J124" i="18"/>
  <c r="J123" i="18"/>
  <c r="J122" i="18"/>
  <c r="J121" i="18"/>
  <c r="J120" i="18"/>
  <c r="J94" i="18"/>
  <c r="J92" i="18"/>
  <c r="J89" i="18"/>
  <c r="K78" i="18" s="1"/>
  <c r="J76" i="18"/>
  <c r="J73" i="18"/>
  <c r="J64" i="18"/>
  <c r="J63" i="18"/>
  <c r="J58" i="18"/>
  <c r="J57" i="18"/>
  <c r="J56" i="18"/>
  <c r="J53" i="18"/>
  <c r="J50" i="18"/>
  <c r="J45" i="18"/>
  <c r="J44" i="18"/>
  <c r="J42" i="18"/>
  <c r="J41" i="18"/>
  <c r="J33" i="18"/>
  <c r="K33" i="18" s="1"/>
  <c r="J28" i="18"/>
  <c r="J23" i="18" s="1"/>
  <c r="K16" i="18" s="1"/>
  <c r="J20" i="18"/>
  <c r="J14" i="18"/>
  <c r="J12" i="18"/>
  <c r="N7" i="18"/>
  <c r="A4" i="18"/>
  <c r="K542" i="18" l="1"/>
  <c r="K1134" i="18"/>
  <c r="K1066" i="18"/>
  <c r="K1057" i="18" s="1"/>
  <c r="K1015" i="18"/>
  <c r="K987" i="18"/>
  <c r="K873" i="18"/>
  <c r="K832" i="18" s="1"/>
  <c r="K806" i="18"/>
  <c r="K780" i="18"/>
  <c r="K734" i="18"/>
  <c r="K670" i="18"/>
  <c r="K661" i="18"/>
  <c r="K645" i="18"/>
  <c r="K521" i="18"/>
  <c r="K479" i="18"/>
  <c r="K435" i="18"/>
  <c r="K400" i="18"/>
  <c r="K358" i="18"/>
  <c r="K313" i="18"/>
  <c r="K282" i="18"/>
  <c r="K204" i="18"/>
  <c r="K187" i="18"/>
  <c r="K170" i="18"/>
  <c r="K148" i="18"/>
  <c r="K135" i="18"/>
  <c r="K118" i="18"/>
  <c r="K66" i="18"/>
  <c r="K47" i="18"/>
  <c r="K39" i="18"/>
  <c r="K6" i="18"/>
  <c r="K237" i="18"/>
  <c r="K219" i="16"/>
  <c r="J189" i="16"/>
  <c r="K36" i="16"/>
  <c r="J148" i="16"/>
  <c r="K148" i="16" s="1"/>
  <c r="J126" i="16"/>
  <c r="K126" i="16" s="1"/>
  <c r="J121" i="16"/>
  <c r="J116" i="16"/>
  <c r="J29" i="16"/>
  <c r="J33" i="16"/>
  <c r="K235" i="18" l="1"/>
  <c r="K109" i="18"/>
  <c r="K3" i="18"/>
  <c r="K942" i="18"/>
  <c r="K727" i="18"/>
  <c r="K591" i="18"/>
  <c r="I593" i="18"/>
  <c r="K470" i="18"/>
  <c r="K356" i="18"/>
  <c r="E164" i="13"/>
  <c r="F164" i="13"/>
  <c r="G164" i="13"/>
  <c r="H164" i="13"/>
  <c r="D164" i="13"/>
  <c r="J593" i="18" l="1"/>
  <c r="M1" i="18"/>
  <c r="E62" i="13"/>
  <c r="F62" i="13"/>
  <c r="G62" i="13"/>
  <c r="H62" i="13"/>
  <c r="D62" i="13"/>
  <c r="L36" i="14" l="1"/>
  <c r="E49" i="14"/>
  <c r="F49" i="14"/>
  <c r="G49" i="14"/>
  <c r="H49" i="14"/>
  <c r="D49" i="14"/>
  <c r="D29" i="13"/>
  <c r="E188" i="13"/>
  <c r="F188" i="13"/>
  <c r="G188" i="13"/>
  <c r="H188" i="13"/>
  <c r="D188" i="13"/>
  <c r="E171" i="13"/>
  <c r="F171" i="13"/>
  <c r="G171" i="13"/>
  <c r="H171" i="13"/>
  <c r="D171" i="13"/>
  <c r="E154" i="13"/>
  <c r="F154" i="13"/>
  <c r="G154" i="13"/>
  <c r="H154" i="13"/>
  <c r="D154" i="13"/>
  <c r="E138" i="13"/>
  <c r="F138" i="13"/>
  <c r="G138" i="13"/>
  <c r="H138" i="13"/>
  <c r="D138" i="13"/>
  <c r="E131" i="13"/>
  <c r="F131" i="13"/>
  <c r="G131" i="13"/>
  <c r="H131" i="13"/>
  <c r="D131" i="13"/>
  <c r="E121" i="13"/>
  <c r="F121" i="13"/>
  <c r="G121" i="13"/>
  <c r="H121" i="13"/>
  <c r="D103" i="13"/>
  <c r="D96" i="13"/>
  <c r="E103" i="13"/>
  <c r="F103" i="13"/>
  <c r="G103" i="13"/>
  <c r="H103" i="13"/>
  <c r="E86" i="13"/>
  <c r="F86" i="13"/>
  <c r="G86" i="13"/>
  <c r="H86" i="13"/>
  <c r="D86" i="13"/>
  <c r="E69" i="13"/>
  <c r="F69" i="13"/>
  <c r="G69" i="13"/>
  <c r="D69" i="13"/>
  <c r="E52" i="13"/>
  <c r="E56" i="13" s="1"/>
  <c r="F52" i="13"/>
  <c r="F56" i="13" s="1"/>
  <c r="G52" i="13"/>
  <c r="G56" i="13" s="1"/>
  <c r="D52" i="13"/>
  <c r="E36" i="14"/>
  <c r="F36" i="14"/>
  <c r="G36" i="14"/>
  <c r="H36" i="14"/>
  <c r="D36" i="14"/>
  <c r="E29" i="14"/>
  <c r="F29" i="14"/>
  <c r="G29" i="14"/>
  <c r="H29" i="14"/>
  <c r="D29" i="14"/>
  <c r="E36" i="13"/>
  <c r="F36" i="13"/>
  <c r="G36" i="13"/>
  <c r="H36" i="13"/>
  <c r="H40" i="13" s="1"/>
  <c r="J29" i="13" s="1"/>
  <c r="D36" i="13"/>
  <c r="E29" i="13"/>
  <c r="F29" i="13"/>
  <c r="G29" i="13"/>
  <c r="J614" i="16"/>
  <c r="J612" i="16"/>
  <c r="J292" i="16"/>
  <c r="J290" i="16"/>
  <c r="K199" i="17"/>
  <c r="J281" i="17"/>
  <c r="J279" i="17"/>
  <c r="K275" i="17" s="1"/>
  <c r="H56" i="13" l="1"/>
  <c r="G40" i="13"/>
  <c r="F40" i="13"/>
  <c r="E40" i="13"/>
  <c r="D40" i="13"/>
  <c r="J39" i="13"/>
  <c r="J36" i="13"/>
  <c r="K608" i="16"/>
  <c r="K286" i="16"/>
  <c r="J7" i="17"/>
  <c r="J46" i="13" l="1"/>
  <c r="J52" i="13"/>
  <c r="J55" i="13"/>
  <c r="J790" i="17"/>
  <c r="J707" i="17"/>
  <c r="K706" i="17" s="1"/>
  <c r="J686" i="17"/>
  <c r="J517" i="17"/>
  <c r="J212" i="17"/>
  <c r="J112" i="17"/>
  <c r="J7" i="16"/>
  <c r="K975" i="17"/>
  <c r="K974" i="17"/>
  <c r="K972" i="17"/>
  <c r="J969" i="17"/>
  <c r="J967" i="17"/>
  <c r="J966" i="17"/>
  <c r="K964" i="17"/>
  <c r="J962" i="17"/>
  <c r="J960" i="17"/>
  <c r="J958" i="17"/>
  <c r="J957" i="17"/>
  <c r="J952" i="17"/>
  <c r="J939" i="17"/>
  <c r="J938" i="17"/>
  <c r="J936" i="17"/>
  <c r="J929" i="17"/>
  <c r="J928" i="17"/>
  <c r="J927" i="17"/>
  <c r="J926" i="17"/>
  <c r="J925" i="17"/>
  <c r="J924" i="17"/>
  <c r="J923" i="17"/>
  <c r="J922" i="17"/>
  <c r="J921" i="17"/>
  <c r="J917" i="17"/>
  <c r="J916" i="17"/>
  <c r="J914" i="17"/>
  <c r="J913" i="17"/>
  <c r="J909" i="17"/>
  <c r="J908" i="17"/>
  <c r="J907" i="17"/>
  <c r="J901" i="17"/>
  <c r="J899" i="17"/>
  <c r="K892" i="17"/>
  <c r="J889" i="17"/>
  <c r="J887" i="17"/>
  <c r="J886" i="17"/>
  <c r="J884" i="17"/>
  <c r="J883" i="17"/>
  <c r="K870" i="17"/>
  <c r="K868" i="17"/>
  <c r="J863" i="17"/>
  <c r="J861" i="17"/>
  <c r="J850" i="17"/>
  <c r="J849" i="17"/>
  <c r="J848" i="17"/>
  <c r="J847" i="17"/>
  <c r="J845" i="17"/>
  <c r="J829" i="17"/>
  <c r="J826" i="17"/>
  <c r="J816" i="17"/>
  <c r="J815" i="17"/>
  <c r="J814" i="17"/>
  <c r="J813" i="17"/>
  <c r="J812" i="17"/>
  <c r="K802" i="17"/>
  <c r="K800" i="17"/>
  <c r="J798" i="17"/>
  <c r="J796" i="17"/>
  <c r="J795" i="17"/>
  <c r="J794" i="17"/>
  <c r="J793" i="17"/>
  <c r="J791" i="17"/>
  <c r="J789" i="17"/>
  <c r="K775" i="17"/>
  <c r="K773" i="17"/>
  <c r="K771" i="17"/>
  <c r="J768" i="17"/>
  <c r="J767" i="17"/>
  <c r="J766" i="17"/>
  <c r="J765" i="17"/>
  <c r="J764" i="17"/>
  <c r="J762" i="17"/>
  <c r="J761" i="17"/>
  <c r="J756" i="17"/>
  <c r="J755" i="17"/>
  <c r="J750" i="17"/>
  <c r="J749" i="17"/>
  <c r="J748" i="17"/>
  <c r="J745" i="17"/>
  <c r="J742" i="17"/>
  <c r="J736" i="17"/>
  <c r="J735" i="17"/>
  <c r="J727" i="17"/>
  <c r="J725" i="17"/>
  <c r="J716" i="17"/>
  <c r="K716" i="17" s="1"/>
  <c r="J714" i="17"/>
  <c r="J712" i="17"/>
  <c r="J709" i="17"/>
  <c r="K701" i="17"/>
  <c r="K700" i="17"/>
  <c r="K698" i="17"/>
  <c r="J695" i="17"/>
  <c r="J693" i="17"/>
  <c r="J692" i="17"/>
  <c r="J688" i="17"/>
  <c r="J687" i="17"/>
  <c r="J685" i="17"/>
  <c r="J684" i="17"/>
  <c r="J673" i="17"/>
  <c r="J670" i="17"/>
  <c r="J669" i="17"/>
  <c r="K667" i="17" s="1"/>
  <c r="J665" i="17"/>
  <c r="J664" i="17"/>
  <c r="J663" i="17"/>
  <c r="J662" i="17"/>
  <c r="J661" i="17"/>
  <c r="J660" i="17"/>
  <c r="J659" i="17"/>
  <c r="J658" i="17"/>
  <c r="J657" i="17"/>
  <c r="J656" i="17"/>
  <c r="J653" i="17"/>
  <c r="J649" i="17"/>
  <c r="J648" i="17"/>
  <c r="J646" i="17"/>
  <c r="J645" i="17"/>
  <c r="J641" i="17"/>
  <c r="J640" i="17"/>
  <c r="J639" i="17"/>
  <c r="J635" i="17"/>
  <c r="J634" i="17"/>
  <c r="J633" i="17"/>
  <c r="J627" i="17"/>
  <c r="J625" i="17"/>
  <c r="J624" i="17"/>
  <c r="J622" i="17"/>
  <c r="K611" i="17"/>
  <c r="K609" i="17"/>
  <c r="J605" i="17"/>
  <c r="J604" i="17"/>
  <c r="J595" i="17"/>
  <c r="J591" i="17"/>
  <c r="J590" i="17"/>
  <c r="J575" i="17"/>
  <c r="J564" i="17"/>
  <c r="J563" i="17"/>
  <c r="J561" i="17"/>
  <c r="J553" i="17"/>
  <c r="J552" i="17"/>
  <c r="J551" i="17"/>
  <c r="J550" i="17"/>
  <c r="J549" i="17"/>
  <c r="J548" i="17"/>
  <c r="K539" i="17"/>
  <c r="J535" i="17"/>
  <c r="J533" i="17"/>
  <c r="J523" i="17"/>
  <c r="K523" i="17" s="1"/>
  <c r="J521" i="17"/>
  <c r="J520" i="17"/>
  <c r="J519" i="17"/>
  <c r="J518" i="17"/>
  <c r="J516" i="17"/>
  <c r="J515" i="17"/>
  <c r="J514" i="17"/>
  <c r="J513" i="17"/>
  <c r="K501" i="17"/>
  <c r="K500" i="17"/>
  <c r="K498" i="17"/>
  <c r="J493" i="17"/>
  <c r="J491" i="17"/>
  <c r="K484" i="17" s="1"/>
  <c r="J480" i="17"/>
  <c r="J479" i="17"/>
  <c r="J478" i="17"/>
  <c r="J477" i="17"/>
  <c r="J476" i="17"/>
  <c r="J475" i="17"/>
  <c r="J474" i="17"/>
  <c r="J473" i="17"/>
  <c r="J472" i="17"/>
  <c r="J456" i="17"/>
  <c r="J453" i="17"/>
  <c r="K451" i="17" s="1"/>
  <c r="J447" i="17"/>
  <c r="J446" i="17"/>
  <c r="J445" i="17"/>
  <c r="J444" i="17"/>
  <c r="J443" i="17"/>
  <c r="J442" i="17"/>
  <c r="J441" i="17"/>
  <c r="J440" i="17"/>
  <c r="J439" i="17"/>
  <c r="J434" i="17"/>
  <c r="J433" i="17"/>
  <c r="J425" i="17"/>
  <c r="J423" i="17"/>
  <c r="K412" i="17" s="1"/>
  <c r="J409" i="17"/>
  <c r="J408" i="17"/>
  <c r="J400" i="17"/>
  <c r="J407" i="17" s="1"/>
  <c r="J394" i="17"/>
  <c r="J392" i="17"/>
  <c r="J391" i="17"/>
  <c r="J389" i="17"/>
  <c r="J388" i="17"/>
  <c r="K375" i="17"/>
  <c r="K373" i="17"/>
  <c r="K371" i="17"/>
  <c r="J369" i="17"/>
  <c r="J368" i="17"/>
  <c r="J367" i="17"/>
  <c r="J366" i="17"/>
  <c r="J365" i="17"/>
  <c r="J363" i="17"/>
  <c r="J358" i="17"/>
  <c r="J355" i="17"/>
  <c r="J354" i="17"/>
  <c r="J350" i="17"/>
  <c r="J349" i="17"/>
  <c r="J344" i="17"/>
  <c r="J343" i="17"/>
  <c r="J342" i="17"/>
  <c r="J339" i="17"/>
  <c r="J336" i="17"/>
  <c r="J331" i="17"/>
  <c r="J330" i="17"/>
  <c r="J328" i="17"/>
  <c r="J327" i="17"/>
  <c r="J322" i="17"/>
  <c r="J321" i="17"/>
  <c r="J320" i="17"/>
  <c r="J316" i="17"/>
  <c r="J314" i="17"/>
  <c r="K307" i="17" s="1"/>
  <c r="J305" i="17"/>
  <c r="K293" i="17" s="1"/>
  <c r="J303" i="17"/>
  <c r="J301" i="17"/>
  <c r="J300" i="17"/>
  <c r="K289" i="17"/>
  <c r="K287" i="17"/>
  <c r="J271" i="17"/>
  <c r="J270" i="17"/>
  <c r="J269" i="17"/>
  <c r="J268" i="17"/>
  <c r="J266" i="17"/>
  <c r="J249" i="17"/>
  <c r="J248" i="17"/>
  <c r="J246" i="17"/>
  <c r="J240" i="17"/>
  <c r="J239" i="17"/>
  <c r="J237" i="17"/>
  <c r="J231" i="17"/>
  <c r="J228" i="17"/>
  <c r="K224" i="17"/>
  <c r="K222" i="17"/>
  <c r="J220" i="17"/>
  <c r="J218" i="17"/>
  <c r="J217" i="17"/>
  <c r="J216" i="17"/>
  <c r="J215" i="17"/>
  <c r="J213" i="17"/>
  <c r="J211" i="17"/>
  <c r="K198" i="17"/>
  <c r="K197" i="17"/>
  <c r="K195" i="17"/>
  <c r="J192" i="17"/>
  <c r="J190" i="17"/>
  <c r="J183" i="17"/>
  <c r="J178" i="17"/>
  <c r="J177" i="17"/>
  <c r="J176" i="17"/>
  <c r="J175" i="17"/>
  <c r="J174" i="17"/>
  <c r="J172" i="17"/>
  <c r="J171" i="17"/>
  <c r="J163" i="17"/>
  <c r="J162" i="17"/>
  <c r="J161" i="17"/>
  <c r="J160" i="17"/>
  <c r="J159" i="17"/>
  <c r="J158" i="17"/>
  <c r="J148" i="17"/>
  <c r="J147" i="17"/>
  <c r="J139" i="17"/>
  <c r="K139" i="17" s="1"/>
  <c r="J137" i="17"/>
  <c r="K137" i="17" s="1"/>
  <c r="J130" i="17"/>
  <c r="J128" i="17"/>
  <c r="J118" i="17"/>
  <c r="K118" i="17" s="1"/>
  <c r="J116" i="17"/>
  <c r="J115" i="17"/>
  <c r="J114" i="17"/>
  <c r="J113" i="17"/>
  <c r="J111" i="17"/>
  <c r="J110" i="17"/>
  <c r="J109" i="17"/>
  <c r="J108" i="17"/>
  <c r="K95" i="17"/>
  <c r="K93" i="17"/>
  <c r="K91" i="17"/>
  <c r="J89" i="17"/>
  <c r="J87" i="17"/>
  <c r="J85" i="17"/>
  <c r="J84" i="17"/>
  <c r="J81" i="17"/>
  <c r="J71" i="17"/>
  <c r="J68" i="17"/>
  <c r="K61" i="17"/>
  <c r="J59" i="17"/>
  <c r="J58" i="17"/>
  <c r="J53" i="17"/>
  <c r="J52" i="17"/>
  <c r="J51" i="17"/>
  <c r="J48" i="17"/>
  <c r="J45" i="17"/>
  <c r="J40" i="17"/>
  <c r="J39" i="17"/>
  <c r="J37" i="17"/>
  <c r="J36" i="17"/>
  <c r="J32" i="17"/>
  <c r="K32" i="17" s="1"/>
  <c r="J29" i="17"/>
  <c r="J28" i="17"/>
  <c r="J20" i="17"/>
  <c r="J27" i="17" s="1"/>
  <c r="J14" i="17"/>
  <c r="J12" i="17"/>
  <c r="J9" i="17"/>
  <c r="A4" i="17"/>
  <c r="K243" i="17" l="1"/>
  <c r="K151" i="17"/>
  <c r="K6" i="17"/>
  <c r="K933" i="17"/>
  <c r="K854" i="17"/>
  <c r="K831" i="17"/>
  <c r="K718" i="17"/>
  <c r="K558" i="17"/>
  <c r="K325" i="17"/>
  <c r="K252" i="17"/>
  <c r="K181" i="17"/>
  <c r="K134" i="17"/>
  <c r="K42" i="17"/>
  <c r="K34" i="17"/>
  <c r="K941" i="17"/>
  <c r="K919" i="17"/>
  <c r="K911" i="17"/>
  <c r="K905" i="17"/>
  <c r="K881" i="17"/>
  <c r="K819" i="17"/>
  <c r="K804" i="17"/>
  <c r="K779" i="17"/>
  <c r="K758" i="17"/>
  <c r="K739" i="17"/>
  <c r="K730" i="17"/>
  <c r="K690" i="17"/>
  <c r="K675" i="17"/>
  <c r="K651" i="17"/>
  <c r="K643" i="17"/>
  <c r="K638" i="17"/>
  <c r="K629" i="17"/>
  <c r="K620" i="17"/>
  <c r="K597" i="17"/>
  <c r="K567" i="17"/>
  <c r="K541" i="17"/>
  <c r="K526" i="17"/>
  <c r="K511" i="17"/>
  <c r="K458" i="17"/>
  <c r="K437" i="17"/>
  <c r="K428" i="17"/>
  <c r="K403" i="17"/>
  <c r="K386" i="17"/>
  <c r="K360" i="17"/>
  <c r="K352" i="17"/>
  <c r="K333" i="17"/>
  <c r="K319" i="17"/>
  <c r="K226" i="17"/>
  <c r="K201" i="17"/>
  <c r="K168" i="17"/>
  <c r="K142" i="17"/>
  <c r="K121" i="17"/>
  <c r="K106" i="17"/>
  <c r="K73" i="17"/>
  <c r="J23" i="17"/>
  <c r="K17" i="17" s="1"/>
  <c r="K3" i="17"/>
  <c r="J801" i="16"/>
  <c r="J718" i="16"/>
  <c r="J697" i="16"/>
  <c r="J528" i="16"/>
  <c r="J225" i="16"/>
  <c r="J119" i="16"/>
  <c r="K872" i="17" l="1"/>
  <c r="K777" i="17"/>
  <c r="K702" i="17"/>
  <c r="K291" i="17"/>
  <c r="M1" i="17"/>
  <c r="K97" i="17"/>
  <c r="K613" i="17"/>
  <c r="K502" i="17"/>
  <c r="K377" i="17"/>
  <c r="K985" i="16"/>
  <c r="K983" i="16"/>
  <c r="J980" i="16"/>
  <c r="J978" i="16"/>
  <c r="J977" i="16"/>
  <c r="J973" i="16"/>
  <c r="J971" i="16"/>
  <c r="J969" i="16"/>
  <c r="J968" i="16"/>
  <c r="J963" i="16"/>
  <c r="J950" i="16"/>
  <c r="J949" i="16"/>
  <c r="J947" i="16"/>
  <c r="J940" i="16"/>
  <c r="J939" i="16"/>
  <c r="J938" i="16"/>
  <c r="J937" i="16"/>
  <c r="J936" i="16"/>
  <c r="J935" i="16"/>
  <c r="J934" i="16"/>
  <c r="J933" i="16"/>
  <c r="J932" i="16"/>
  <c r="J928" i="16"/>
  <c r="J927" i="16"/>
  <c r="J925" i="16"/>
  <c r="J924" i="16"/>
  <c r="J920" i="16"/>
  <c r="J919" i="16"/>
  <c r="J918" i="16"/>
  <c r="J912" i="16"/>
  <c r="J910" i="16"/>
  <c r="J900" i="16"/>
  <c r="J898" i="16"/>
  <c r="J897" i="16"/>
  <c r="J895" i="16"/>
  <c r="J894" i="16"/>
  <c r="K881" i="16"/>
  <c r="K879" i="16"/>
  <c r="J874" i="16"/>
  <c r="J872" i="16"/>
  <c r="J861" i="16"/>
  <c r="J860" i="16"/>
  <c r="J859" i="16"/>
  <c r="J858" i="16"/>
  <c r="J856" i="16"/>
  <c r="J840" i="16"/>
  <c r="J837" i="16"/>
  <c r="J827" i="16"/>
  <c r="J826" i="16"/>
  <c r="J825" i="16"/>
  <c r="J824" i="16"/>
  <c r="J823" i="16"/>
  <c r="K813" i="16"/>
  <c r="K811" i="16"/>
  <c r="J809" i="16"/>
  <c r="J807" i="16"/>
  <c r="J806" i="16"/>
  <c r="J805" i="16"/>
  <c r="J804" i="16"/>
  <c r="J802" i="16"/>
  <c r="J800" i="16"/>
  <c r="K786" i="16"/>
  <c r="K784" i="16"/>
  <c r="K782" i="16"/>
  <c r="J779" i="16"/>
  <c r="J778" i="16"/>
  <c r="J777" i="16"/>
  <c r="J776" i="16"/>
  <c r="J775" i="16"/>
  <c r="J773" i="16"/>
  <c r="J772" i="16"/>
  <c r="J767" i="16"/>
  <c r="J766" i="16"/>
  <c r="J761" i="16"/>
  <c r="J760" i="16"/>
  <c r="J759" i="16"/>
  <c r="J756" i="16"/>
  <c r="J753" i="16"/>
  <c r="J747" i="16"/>
  <c r="J746" i="16"/>
  <c r="J738" i="16"/>
  <c r="J736" i="16"/>
  <c r="J727" i="16"/>
  <c r="K727" i="16" s="1"/>
  <c r="J725" i="16"/>
  <c r="J723" i="16"/>
  <c r="J720" i="16"/>
  <c r="K711" i="16"/>
  <c r="K709" i="16"/>
  <c r="J706" i="16"/>
  <c r="J704" i="16"/>
  <c r="J703" i="16"/>
  <c r="J699" i="16"/>
  <c r="J698" i="16"/>
  <c r="J696" i="16"/>
  <c r="J695" i="16"/>
  <c r="J684" i="16"/>
  <c r="J681" i="16"/>
  <c r="J680" i="16"/>
  <c r="J676" i="16"/>
  <c r="J675" i="16"/>
  <c r="J674" i="16"/>
  <c r="J673" i="16"/>
  <c r="J672" i="16"/>
  <c r="J671" i="16"/>
  <c r="J670" i="16"/>
  <c r="J669" i="16"/>
  <c r="J668" i="16"/>
  <c r="J667" i="16"/>
  <c r="J664" i="16"/>
  <c r="J660" i="16"/>
  <c r="J659" i="16"/>
  <c r="J657" i="16"/>
  <c r="J656" i="16"/>
  <c r="J652" i="16"/>
  <c r="J651" i="16"/>
  <c r="J650" i="16"/>
  <c r="J646" i="16"/>
  <c r="J645" i="16"/>
  <c r="J644" i="16"/>
  <c r="J638" i="16"/>
  <c r="J636" i="16"/>
  <c r="J635" i="16"/>
  <c r="J633" i="16"/>
  <c r="K622" i="16"/>
  <c r="K620" i="16"/>
  <c r="J606" i="16"/>
  <c r="J602" i="16"/>
  <c r="J601" i="16"/>
  <c r="J586" i="16"/>
  <c r="J575" i="16"/>
  <c r="J574" i="16"/>
  <c r="J572" i="16"/>
  <c r="J564" i="16"/>
  <c r="J563" i="16"/>
  <c r="J562" i="16"/>
  <c r="J561" i="16"/>
  <c r="J560" i="16"/>
  <c r="J559" i="16"/>
  <c r="K550" i="16"/>
  <c r="J546" i="16"/>
  <c r="J544" i="16"/>
  <c r="J534" i="16"/>
  <c r="K534" i="16" s="1"/>
  <c r="J532" i="16"/>
  <c r="J531" i="16"/>
  <c r="J530" i="16"/>
  <c r="J529" i="16"/>
  <c r="J527" i="16"/>
  <c r="J526" i="16"/>
  <c r="J525" i="16"/>
  <c r="J524" i="16"/>
  <c r="K511" i="16"/>
  <c r="K509" i="16"/>
  <c r="J504" i="16"/>
  <c r="J502" i="16"/>
  <c r="J491" i="16"/>
  <c r="J490" i="16"/>
  <c r="J489" i="16"/>
  <c r="J488" i="16"/>
  <c r="J487" i="16"/>
  <c r="J486" i="16"/>
  <c r="J485" i="16"/>
  <c r="J484" i="16"/>
  <c r="J483" i="16"/>
  <c r="J467" i="16"/>
  <c r="J464" i="16"/>
  <c r="J458" i="16"/>
  <c r="J457" i="16"/>
  <c r="J456" i="16"/>
  <c r="J455" i="16"/>
  <c r="J454" i="16"/>
  <c r="J453" i="16"/>
  <c r="J452" i="16"/>
  <c r="J451" i="16"/>
  <c r="J450" i="16"/>
  <c r="J445" i="16"/>
  <c r="J444" i="16"/>
  <c r="J436" i="16"/>
  <c r="J434" i="16"/>
  <c r="J420" i="16"/>
  <c r="J419" i="16"/>
  <c r="J411" i="16"/>
  <c r="J418" i="16" s="1"/>
  <c r="J405" i="16"/>
  <c r="J403" i="16"/>
  <c r="J402" i="16"/>
  <c r="J400" i="16"/>
  <c r="J399" i="16"/>
  <c r="K386" i="16"/>
  <c r="K384" i="16"/>
  <c r="K382" i="16"/>
  <c r="J380" i="16"/>
  <c r="J379" i="16"/>
  <c r="J378" i="16"/>
  <c r="J377" i="16"/>
  <c r="J376" i="16"/>
  <c r="J374" i="16"/>
  <c r="J369" i="16"/>
  <c r="J366" i="16"/>
  <c r="J365" i="16"/>
  <c r="J361" i="16"/>
  <c r="J360" i="16"/>
  <c r="J355" i="16"/>
  <c r="J354" i="16"/>
  <c r="J353" i="16"/>
  <c r="J350" i="16"/>
  <c r="J347" i="16"/>
  <c r="J342" i="16"/>
  <c r="J341" i="16"/>
  <c r="J339" i="16"/>
  <c r="J338" i="16"/>
  <c r="J333" i="16"/>
  <c r="J332" i="16"/>
  <c r="J331" i="16"/>
  <c r="J327" i="16"/>
  <c r="J325" i="16"/>
  <c r="J316" i="16"/>
  <c r="J314" i="16"/>
  <c r="J312" i="16"/>
  <c r="J311" i="16"/>
  <c r="K300" i="16"/>
  <c r="K298" i="16"/>
  <c r="J282" i="16"/>
  <c r="J281" i="16"/>
  <c r="J280" i="16"/>
  <c r="J279" i="16"/>
  <c r="J277" i="16"/>
  <c r="J260" i="16"/>
  <c r="J259" i="16"/>
  <c r="J257" i="16"/>
  <c r="J251" i="16"/>
  <c r="J250" i="16"/>
  <c r="J248" i="16"/>
  <c r="J242" i="16"/>
  <c r="J239" i="16"/>
  <c r="K235" i="16"/>
  <c r="K233" i="16"/>
  <c r="J231" i="16"/>
  <c r="J230" i="16"/>
  <c r="J229" i="16"/>
  <c r="J228" i="16"/>
  <c r="J226" i="16"/>
  <c r="M7" i="16"/>
  <c r="J224" i="16"/>
  <c r="K152" i="16"/>
  <c r="K213" i="16"/>
  <c r="J209" i="16"/>
  <c r="J207" i="16"/>
  <c r="J200" i="16"/>
  <c r="J195" i="16"/>
  <c r="J194" i="16"/>
  <c r="J193" i="16"/>
  <c r="J192" i="16"/>
  <c r="J191" i="16"/>
  <c r="J188" i="16"/>
  <c r="J187" i="16"/>
  <c r="J176" i="16"/>
  <c r="J175" i="16"/>
  <c r="J174" i="16"/>
  <c r="J173" i="16"/>
  <c r="J172" i="16"/>
  <c r="J171" i="16"/>
  <c r="J161" i="16"/>
  <c r="J160" i="16"/>
  <c r="J147" i="16"/>
  <c r="K147" i="16" s="1"/>
  <c r="J145" i="16"/>
  <c r="K145" i="16" s="1"/>
  <c r="J138" i="16"/>
  <c r="J136" i="16"/>
  <c r="J124" i="16"/>
  <c r="J123" i="16"/>
  <c r="J122" i="16"/>
  <c r="J120" i="16"/>
  <c r="J118" i="16"/>
  <c r="J117" i="16"/>
  <c r="J115" i="16"/>
  <c r="J114" i="16"/>
  <c r="K100" i="16"/>
  <c r="K97" i="16"/>
  <c r="J94" i="16"/>
  <c r="J92" i="16"/>
  <c r="J90" i="16"/>
  <c r="J89" i="16"/>
  <c r="J86" i="16"/>
  <c r="J76" i="16"/>
  <c r="J73" i="16"/>
  <c r="J64" i="16"/>
  <c r="J63" i="16"/>
  <c r="J58" i="16"/>
  <c r="J57" i="16"/>
  <c r="J56" i="16"/>
  <c r="J53" i="16"/>
  <c r="J50" i="16"/>
  <c r="J45" i="16"/>
  <c r="J44" i="16"/>
  <c r="J42" i="16"/>
  <c r="J41" i="16"/>
  <c r="K33" i="16"/>
  <c r="J28" i="16"/>
  <c r="J20" i="16"/>
  <c r="J27" i="16" s="1"/>
  <c r="J14" i="16"/>
  <c r="J12" i="16"/>
  <c r="J9" i="16"/>
  <c r="N7" i="16"/>
  <c r="A4" i="16"/>
  <c r="K181" i="16" l="1"/>
  <c r="K47" i="16"/>
  <c r="K640" i="16"/>
  <c r="K254" i="16"/>
  <c r="K462" i="16"/>
  <c r="K830" i="16"/>
  <c r="K741" i="16"/>
  <c r="K363" i="16"/>
  <c r="K649" i="16"/>
  <c r="K537" i="16"/>
  <c r="K129" i="16"/>
  <c r="K865" i="16"/>
  <c r="J23" i="16"/>
  <c r="K16" i="16" s="1"/>
  <c r="K717" i="16"/>
  <c r="K729" i="16"/>
  <c r="K423" i="16"/>
  <c r="K892" i="16"/>
  <c r="N1" i="17"/>
  <c r="K944" i="16"/>
  <c r="K916" i="16"/>
  <c r="K769" i="16"/>
  <c r="K569" i="16"/>
  <c r="K469" i="16"/>
  <c r="K397" i="16"/>
  <c r="K318" i="16"/>
  <c r="K142" i="16"/>
  <c r="K66" i="16"/>
  <c r="K975" i="16"/>
  <c r="K952" i="16"/>
  <c r="K930" i="16"/>
  <c r="K922" i="16"/>
  <c r="K903" i="16"/>
  <c r="K842" i="16"/>
  <c r="K815" i="16"/>
  <c r="K790" i="16"/>
  <c r="K750" i="16"/>
  <c r="K701" i="16"/>
  <c r="K686" i="16"/>
  <c r="K678" i="16"/>
  <c r="K662" i="16"/>
  <c r="K654" i="16"/>
  <c r="K631" i="16"/>
  <c r="K578" i="16"/>
  <c r="K552" i="16"/>
  <c r="K522" i="16"/>
  <c r="K495" i="16"/>
  <c r="K448" i="16"/>
  <c r="K439" i="16"/>
  <c r="K414" i="16"/>
  <c r="K371" i="16"/>
  <c r="K344" i="16"/>
  <c r="K336" i="16"/>
  <c r="K330" i="16"/>
  <c r="K304" i="16"/>
  <c r="K263" i="16"/>
  <c r="K237" i="16"/>
  <c r="K198" i="16"/>
  <c r="K164" i="16"/>
  <c r="K155" i="16"/>
  <c r="K112" i="16"/>
  <c r="K78" i="16"/>
  <c r="K39" i="16"/>
  <c r="K6" i="16"/>
  <c r="K3" i="16" l="1"/>
  <c r="K513" i="16"/>
  <c r="K217" i="16"/>
  <c r="K713" i="16"/>
  <c r="I390" i="16"/>
  <c r="O1" i="17"/>
  <c r="K388" i="16"/>
  <c r="I105" i="16"/>
  <c r="K883" i="16"/>
  <c r="K788" i="16"/>
  <c r="K624" i="16"/>
  <c r="K302" i="16"/>
  <c r="K103" i="16"/>
  <c r="J390" i="16" l="1"/>
  <c r="M1" i="16"/>
  <c r="N1" i="16" s="1"/>
  <c r="J105" i="16"/>
  <c r="M1" i="10" l="1"/>
  <c r="J379" i="10" l="1"/>
  <c r="I379" i="10"/>
  <c r="J99" i="10"/>
  <c r="I99" i="10"/>
  <c r="J52" i="15" l="1"/>
  <c r="J39" i="15"/>
  <c r="J29" i="15"/>
  <c r="J17" i="15"/>
  <c r="J5" i="15"/>
  <c r="E52" i="15"/>
  <c r="E40" i="15"/>
  <c r="E28" i="15"/>
  <c r="E17" i="15"/>
  <c r="D136" i="14"/>
  <c r="D96" i="14"/>
  <c r="D54" i="14"/>
  <c r="D43" i="14"/>
  <c r="H158" i="14"/>
  <c r="G158" i="14"/>
  <c r="F158" i="14"/>
  <c r="E158" i="14"/>
  <c r="D158" i="14"/>
  <c r="H150" i="14"/>
  <c r="G150" i="14"/>
  <c r="F150" i="14"/>
  <c r="E150" i="14"/>
  <c r="D150" i="14"/>
  <c r="H144" i="14"/>
  <c r="G144" i="14"/>
  <c r="F144" i="14"/>
  <c r="E144" i="14"/>
  <c r="D144" i="14"/>
  <c r="H136" i="14"/>
  <c r="G136" i="14"/>
  <c r="F136" i="14"/>
  <c r="E136" i="14"/>
  <c r="H131" i="14"/>
  <c r="G131" i="14"/>
  <c r="F131" i="14"/>
  <c r="E131" i="14"/>
  <c r="D131" i="14"/>
  <c r="H124" i="14"/>
  <c r="G124" i="14"/>
  <c r="G132" i="14" s="1"/>
  <c r="F124" i="14"/>
  <c r="E124" i="14"/>
  <c r="D124" i="14"/>
  <c r="H118" i="14"/>
  <c r="G118" i="14"/>
  <c r="F118" i="14"/>
  <c r="E118" i="14"/>
  <c r="D118" i="14"/>
  <c r="H110" i="14"/>
  <c r="G110" i="14"/>
  <c r="F110" i="14"/>
  <c r="E110" i="14"/>
  <c r="D110" i="14"/>
  <c r="H104" i="14"/>
  <c r="G104" i="14"/>
  <c r="F104" i="14"/>
  <c r="E104" i="14"/>
  <c r="D104" i="14"/>
  <c r="H96" i="14"/>
  <c r="G96" i="14"/>
  <c r="F96" i="14"/>
  <c r="E96" i="14"/>
  <c r="H90" i="14"/>
  <c r="G90" i="14"/>
  <c r="F90" i="14"/>
  <c r="E90" i="14"/>
  <c r="D90" i="14"/>
  <c r="H82" i="14"/>
  <c r="G82" i="14"/>
  <c r="F82" i="14"/>
  <c r="E82" i="14"/>
  <c r="D82" i="14"/>
  <c r="H76" i="14"/>
  <c r="G76" i="14"/>
  <c r="F76" i="14"/>
  <c r="E76" i="14"/>
  <c r="D76" i="14"/>
  <c r="H68" i="14"/>
  <c r="G68" i="14"/>
  <c r="F68" i="14"/>
  <c r="E68" i="14"/>
  <c r="D68" i="14"/>
  <c r="H62" i="14"/>
  <c r="G62" i="14"/>
  <c r="F62" i="14"/>
  <c r="E62" i="14"/>
  <c r="D62" i="14"/>
  <c r="H54" i="14"/>
  <c r="G54" i="14"/>
  <c r="F54" i="14"/>
  <c r="E54" i="14"/>
  <c r="H43" i="14"/>
  <c r="G43" i="14"/>
  <c r="F43" i="14"/>
  <c r="E43" i="14"/>
  <c r="G175" i="13"/>
  <c r="H175" i="13"/>
  <c r="E175" i="13"/>
  <c r="F125" i="13"/>
  <c r="G125" i="13"/>
  <c r="H125" i="13"/>
  <c r="E125" i="13"/>
  <c r="E192" i="13"/>
  <c r="F158" i="13"/>
  <c r="E142" i="13"/>
  <c r="H96" i="13"/>
  <c r="G96" i="13"/>
  <c r="F96" i="13"/>
  <c r="E96" i="13"/>
  <c r="J174" i="13" l="1"/>
  <c r="J171" i="13"/>
  <c r="J164" i="13"/>
  <c r="J124" i="13"/>
  <c r="J114" i="13"/>
  <c r="J121" i="13"/>
  <c r="F192" i="13"/>
  <c r="F175" i="13"/>
  <c r="E158" i="13"/>
  <c r="H192" i="13"/>
  <c r="E63" i="14"/>
  <c r="G77" i="14"/>
  <c r="E132" i="14"/>
  <c r="E77" i="14"/>
  <c r="G192" i="13"/>
  <c r="H158" i="13"/>
  <c r="G63" i="14"/>
  <c r="D105" i="14"/>
  <c r="F105" i="14"/>
  <c r="H105" i="14"/>
  <c r="D159" i="14"/>
  <c r="F159" i="14"/>
  <c r="H159" i="14"/>
  <c r="E145" i="14"/>
  <c r="G145" i="14"/>
  <c r="D132" i="14"/>
  <c r="F132" i="14"/>
  <c r="H132" i="14"/>
  <c r="D119" i="14"/>
  <c r="F119" i="14"/>
  <c r="H119" i="14"/>
  <c r="E91" i="14"/>
  <c r="G91" i="14"/>
  <c r="D77" i="14"/>
  <c r="F77" i="14"/>
  <c r="H77" i="14"/>
  <c r="E50" i="14"/>
  <c r="F37" i="14"/>
  <c r="E37" i="14"/>
  <c r="D145" i="14"/>
  <c r="F145" i="14"/>
  <c r="H145" i="14"/>
  <c r="E105" i="14"/>
  <c r="G105" i="14"/>
  <c r="H63" i="14"/>
  <c r="F63" i="14"/>
  <c r="D63" i="14"/>
  <c r="D91" i="14"/>
  <c r="F91" i="14"/>
  <c r="H91" i="14"/>
  <c r="H50" i="14"/>
  <c r="G50" i="14"/>
  <c r="F50" i="14"/>
  <c r="D50" i="14"/>
  <c r="E159" i="14"/>
  <c r="G159" i="14"/>
  <c r="E119" i="14"/>
  <c r="G119" i="14"/>
  <c r="H37" i="14"/>
  <c r="G37" i="14"/>
  <c r="D37" i="14"/>
  <c r="F90" i="13"/>
  <c r="H90" i="13"/>
  <c r="E107" i="13"/>
  <c r="F142" i="13"/>
  <c r="H142" i="13"/>
  <c r="G158" i="13"/>
  <c r="G142" i="13"/>
  <c r="E90" i="13"/>
  <c r="G90" i="13"/>
  <c r="F107" i="13"/>
  <c r="H107" i="13"/>
  <c r="G107" i="13"/>
  <c r="G73" i="13"/>
  <c r="E73" i="13"/>
  <c r="D73" i="13"/>
  <c r="F73" i="13"/>
  <c r="H73" i="13"/>
  <c r="D90" i="13"/>
  <c r="D107" i="13"/>
  <c r="D125" i="13"/>
  <c r="D142" i="13"/>
  <c r="D158" i="13"/>
  <c r="D175" i="13"/>
  <c r="D192" i="13"/>
  <c r="J141" i="13" l="1"/>
  <c r="J138" i="13"/>
  <c r="J131" i="13"/>
  <c r="J72" i="13"/>
  <c r="J62" i="13"/>
  <c r="J69" i="13"/>
  <c r="J191" i="13"/>
  <c r="J181" i="13"/>
  <c r="J188" i="13"/>
  <c r="J157" i="13"/>
  <c r="J148" i="13"/>
  <c r="J154" i="13"/>
  <c r="J106" i="13"/>
  <c r="J96" i="13"/>
  <c r="J103" i="13"/>
  <c r="J89" i="13"/>
  <c r="J79" i="13"/>
  <c r="J86" i="13"/>
  <c r="E161" i="14"/>
  <c r="E163" i="14" s="1"/>
  <c r="G161" i="14"/>
  <c r="G163" i="14" s="1"/>
  <c r="F161" i="14"/>
  <c r="F163" i="14" s="1"/>
  <c r="H161" i="14"/>
  <c r="H163" i="14" s="1"/>
  <c r="E194" i="13"/>
  <c r="E196" i="13" s="1"/>
  <c r="G194" i="13"/>
  <c r="G196" i="13" s="1"/>
  <c r="F194" i="13"/>
  <c r="F196" i="13" s="1"/>
  <c r="H194" i="13"/>
  <c r="H196" i="13" s="1"/>
  <c r="N7" i="10" l="1"/>
  <c r="M7" i="10"/>
  <c r="K511" i="11" l="1"/>
  <c r="K106" i="10"/>
  <c r="K511" i="10"/>
  <c r="J331" i="11" l="1"/>
  <c r="J330" i="11"/>
  <c r="J328" i="11"/>
  <c r="J327" i="11"/>
  <c r="K701" i="11"/>
  <c r="K501" i="11"/>
  <c r="K198" i="11"/>
  <c r="K975" i="11"/>
  <c r="K974" i="11"/>
  <c r="K972" i="11"/>
  <c r="J969" i="11"/>
  <c r="J967" i="11"/>
  <c r="J966" i="11"/>
  <c r="K964" i="11"/>
  <c r="J962" i="11"/>
  <c r="J960" i="11"/>
  <c r="J958" i="11"/>
  <c r="J957" i="11"/>
  <c r="J952" i="11"/>
  <c r="K941" i="11"/>
  <c r="J939" i="11"/>
  <c r="J938" i="11"/>
  <c r="J936" i="11"/>
  <c r="K933" i="11"/>
  <c r="J929" i="11"/>
  <c r="J928" i="11"/>
  <c r="J927" i="11"/>
  <c r="J926" i="11"/>
  <c r="J925" i="11"/>
  <c r="J924" i="11"/>
  <c r="J923" i="11"/>
  <c r="J922" i="11"/>
  <c r="J921" i="11"/>
  <c r="K919" i="11"/>
  <c r="J917" i="11"/>
  <c r="J916" i="11"/>
  <c r="J914" i="11"/>
  <c r="J913" i="11"/>
  <c r="J909" i="11"/>
  <c r="J908" i="11"/>
  <c r="J907" i="11"/>
  <c r="K905" i="11" s="1"/>
  <c r="J901" i="11"/>
  <c r="J899" i="11"/>
  <c r="K892" i="11" s="1"/>
  <c r="J889" i="11"/>
  <c r="J887" i="11"/>
  <c r="J886" i="11"/>
  <c r="J884" i="11"/>
  <c r="J883" i="11"/>
  <c r="K870" i="11"/>
  <c r="K868" i="11"/>
  <c r="J863" i="11"/>
  <c r="J861" i="11"/>
  <c r="K854" i="11"/>
  <c r="J850" i="11"/>
  <c r="J849" i="11"/>
  <c r="J848" i="11"/>
  <c r="J847" i="11"/>
  <c r="J845" i="11"/>
  <c r="K831" i="11"/>
  <c r="J829" i="11"/>
  <c r="J826" i="11"/>
  <c r="K819" i="11" s="1"/>
  <c r="J816" i="11"/>
  <c r="J815" i="11"/>
  <c r="J814" i="11"/>
  <c r="J813" i="11"/>
  <c r="J812" i="11"/>
  <c r="K802" i="11"/>
  <c r="K800" i="11"/>
  <c r="J798" i="11"/>
  <c r="J796" i="11"/>
  <c r="J795" i="11"/>
  <c r="J794" i="11"/>
  <c r="J793" i="11"/>
  <c r="J791" i="11"/>
  <c r="J790" i="11"/>
  <c r="J789" i="11"/>
  <c r="K779" i="11"/>
  <c r="K775" i="11"/>
  <c r="K773" i="11"/>
  <c r="K771" i="11"/>
  <c r="J768" i="11"/>
  <c r="J767" i="11"/>
  <c r="J766" i="11"/>
  <c r="J765" i="11"/>
  <c r="J764" i="11"/>
  <c r="J762" i="11"/>
  <c r="J761" i="11"/>
  <c r="K758" i="11" s="1"/>
  <c r="J756" i="11"/>
  <c r="J755" i="11"/>
  <c r="J750" i="11"/>
  <c r="J749" i="11"/>
  <c r="J748" i="11"/>
  <c r="J745" i="11"/>
  <c r="J742" i="11"/>
  <c r="J736" i="11"/>
  <c r="J735" i="11"/>
  <c r="J727" i="11"/>
  <c r="J725" i="11"/>
  <c r="K718" i="11"/>
  <c r="J716" i="11"/>
  <c r="K716" i="11" s="1"/>
  <c r="J714" i="11"/>
  <c r="J712" i="11"/>
  <c r="J709" i="11"/>
  <c r="J707" i="11"/>
  <c r="K700" i="11"/>
  <c r="K698" i="11"/>
  <c r="J695" i="11"/>
  <c r="J693" i="11"/>
  <c r="J692" i="11"/>
  <c r="K690" i="11" s="1"/>
  <c r="J688" i="11"/>
  <c r="J687" i="11"/>
  <c r="J686" i="11"/>
  <c r="J685" i="11"/>
  <c r="J684" i="11"/>
  <c r="K675" i="11" s="1"/>
  <c r="J673" i="11"/>
  <c r="J670" i="11"/>
  <c r="J669" i="11"/>
  <c r="K667" i="11" s="1"/>
  <c r="J665" i="11"/>
  <c r="J664" i="11"/>
  <c r="J663" i="11"/>
  <c r="J662" i="11"/>
  <c r="J661" i="11"/>
  <c r="J660" i="11"/>
  <c r="J659" i="11"/>
  <c r="J658" i="11"/>
  <c r="J657" i="11"/>
  <c r="J656" i="11"/>
  <c r="J653" i="11"/>
  <c r="K651" i="11" s="1"/>
  <c r="J649" i="11"/>
  <c r="J648" i="11"/>
  <c r="J646" i="11"/>
  <c r="J645" i="11"/>
  <c r="J641" i="11"/>
  <c r="J640" i="11"/>
  <c r="J639" i="11"/>
  <c r="J635" i="11"/>
  <c r="J634" i="11"/>
  <c r="J633" i="11"/>
  <c r="J627" i="11"/>
  <c r="J625" i="11"/>
  <c r="J624" i="11"/>
  <c r="J622" i="11"/>
  <c r="K611" i="11"/>
  <c r="K609" i="11"/>
  <c r="J605" i="11"/>
  <c r="J604" i="11"/>
  <c r="K597" i="11"/>
  <c r="J595" i="11"/>
  <c r="J591" i="11"/>
  <c r="J590" i="11"/>
  <c r="J575" i="11"/>
  <c r="K567" i="11" s="1"/>
  <c r="J564" i="11"/>
  <c r="J563" i="11"/>
  <c r="J561" i="11"/>
  <c r="J553" i="11"/>
  <c r="J552" i="11"/>
  <c r="J551" i="11"/>
  <c r="J550" i="11"/>
  <c r="J549" i="11"/>
  <c r="J548" i="11"/>
  <c r="K541" i="11"/>
  <c r="K539" i="11"/>
  <c r="J535" i="11"/>
  <c r="J533" i="11"/>
  <c r="K526" i="11"/>
  <c r="J523" i="11"/>
  <c r="K523" i="11" s="1"/>
  <c r="J521" i="11"/>
  <c r="J520" i="11"/>
  <c r="J519" i="11"/>
  <c r="J518" i="11"/>
  <c r="J517" i="11"/>
  <c r="J516" i="11"/>
  <c r="J515" i="11"/>
  <c r="J514" i="11"/>
  <c r="J513" i="11"/>
  <c r="K500" i="11"/>
  <c r="K498" i="11"/>
  <c r="J493" i="11"/>
  <c r="J491" i="11"/>
  <c r="K484" i="11" s="1"/>
  <c r="J480" i="11"/>
  <c r="J479" i="11"/>
  <c r="J478" i="11"/>
  <c r="J477" i="11"/>
  <c r="J476" i="11"/>
  <c r="J475" i="11"/>
  <c r="J474" i="11"/>
  <c r="J473" i="11"/>
  <c r="J472" i="11"/>
  <c r="J456" i="11"/>
  <c r="J453" i="11"/>
  <c r="K451" i="11"/>
  <c r="J447" i="11"/>
  <c r="J446" i="11"/>
  <c r="J445" i="11"/>
  <c r="J444" i="11"/>
  <c r="J443" i="11"/>
  <c r="J442" i="11"/>
  <c r="J441" i="11"/>
  <c r="J440" i="11"/>
  <c r="J439" i="11"/>
  <c r="J434" i="11"/>
  <c r="J433" i="11"/>
  <c r="K428" i="11"/>
  <c r="J425" i="11"/>
  <c r="J423" i="11"/>
  <c r="K412" i="11" s="1"/>
  <c r="J409" i="11"/>
  <c r="J408" i="11"/>
  <c r="J400" i="11"/>
  <c r="J407" i="11" s="1"/>
  <c r="J394" i="11"/>
  <c r="J392" i="11"/>
  <c r="J391" i="11"/>
  <c r="J389" i="11"/>
  <c r="J388" i="11"/>
  <c r="K386" i="11" s="1"/>
  <c r="K375" i="11"/>
  <c r="K373" i="11"/>
  <c r="K371" i="11"/>
  <c r="J369" i="11"/>
  <c r="J368" i="11"/>
  <c r="J367" i="11"/>
  <c r="J366" i="11"/>
  <c r="J365" i="11"/>
  <c r="J363" i="11"/>
  <c r="J358" i="11"/>
  <c r="J355" i="11"/>
  <c r="J354" i="11"/>
  <c r="J350" i="11"/>
  <c r="J349" i="11"/>
  <c r="J344" i="11"/>
  <c r="J343" i="11"/>
  <c r="J342" i="11"/>
  <c r="J339" i="11"/>
  <c r="J336" i="11"/>
  <c r="K325" i="11"/>
  <c r="J322" i="11"/>
  <c r="J321" i="11"/>
  <c r="J320" i="11"/>
  <c r="J316" i="11"/>
  <c r="J314" i="11"/>
  <c r="J305" i="11"/>
  <c r="J303" i="11"/>
  <c r="J301" i="11"/>
  <c r="J300" i="11"/>
  <c r="K293" i="11"/>
  <c r="K289" i="11"/>
  <c r="K287" i="11"/>
  <c r="J283" i="11"/>
  <c r="J282" i="11"/>
  <c r="K275" i="11" s="1"/>
  <c r="J271" i="11"/>
  <c r="J270" i="11"/>
  <c r="J269" i="11"/>
  <c r="J268" i="11"/>
  <c r="J266" i="11"/>
  <c r="J249" i="11"/>
  <c r="J248" i="11"/>
  <c r="J246" i="11"/>
  <c r="K243" i="11" s="1"/>
  <c r="J240" i="11"/>
  <c r="J239" i="11"/>
  <c r="J237" i="11"/>
  <c r="J231" i="11"/>
  <c r="J228" i="11"/>
  <c r="K224" i="11"/>
  <c r="K222" i="11"/>
  <c r="J220" i="11"/>
  <c r="J218" i="11"/>
  <c r="J217" i="11"/>
  <c r="J216" i="11"/>
  <c r="J215" i="11"/>
  <c r="J213" i="11"/>
  <c r="J212" i="11"/>
  <c r="J211" i="11"/>
  <c r="K197" i="11"/>
  <c r="K195" i="11"/>
  <c r="J192" i="11"/>
  <c r="J190" i="11"/>
  <c r="J183" i="11"/>
  <c r="K181" i="11" s="1"/>
  <c r="J178" i="11"/>
  <c r="J177" i="11"/>
  <c r="J176" i="11"/>
  <c r="J175" i="11"/>
  <c r="J174" i="11"/>
  <c r="J172" i="11"/>
  <c r="J171" i="11"/>
  <c r="J163" i="11"/>
  <c r="J162" i="11"/>
  <c r="J161" i="11"/>
  <c r="J160" i="11"/>
  <c r="J159" i="11"/>
  <c r="J158" i="11"/>
  <c r="J148" i="11"/>
  <c r="J147" i="11"/>
  <c r="K142" i="11"/>
  <c r="J139" i="11"/>
  <c r="K139" i="11" s="1"/>
  <c r="J137" i="11"/>
  <c r="K137" i="11" s="1"/>
  <c r="J130" i="11"/>
  <c r="J128" i="11"/>
  <c r="K121" i="11" s="1"/>
  <c r="J118" i="11"/>
  <c r="K118" i="11" s="1"/>
  <c r="J116" i="11"/>
  <c r="J115" i="11"/>
  <c r="J114" i="11"/>
  <c r="J113" i="11"/>
  <c r="J112" i="11"/>
  <c r="J111" i="11"/>
  <c r="J110" i="11"/>
  <c r="J109" i="11"/>
  <c r="J108" i="11"/>
  <c r="K106" i="11" s="1"/>
  <c r="K95" i="11"/>
  <c r="K93" i="11"/>
  <c r="K91" i="11"/>
  <c r="J89" i="11"/>
  <c r="J87" i="11"/>
  <c r="J85" i="11"/>
  <c r="J84" i="11"/>
  <c r="J81" i="11"/>
  <c r="J71" i="11"/>
  <c r="J68" i="11"/>
  <c r="K61" i="11" s="1"/>
  <c r="J59" i="11"/>
  <c r="J58" i="11"/>
  <c r="J53" i="11"/>
  <c r="J52" i="11"/>
  <c r="J51" i="11"/>
  <c r="J48" i="11"/>
  <c r="J45" i="11"/>
  <c r="K42" i="11" s="1"/>
  <c r="J40" i="11"/>
  <c r="J39" i="11"/>
  <c r="J37" i="11"/>
  <c r="J36" i="11"/>
  <c r="J32" i="11"/>
  <c r="K32" i="11" s="1"/>
  <c r="J29" i="11"/>
  <c r="J28" i="11"/>
  <c r="J20" i="11"/>
  <c r="J27" i="11" s="1"/>
  <c r="J14" i="11"/>
  <c r="J12" i="11"/>
  <c r="J9" i="11"/>
  <c r="J7" i="11"/>
  <c r="A4" i="11"/>
  <c r="K6" i="11" l="1"/>
  <c r="J23" i="11"/>
  <c r="K17" i="11" s="1"/>
  <c r="K168" i="11"/>
  <c r="K226" i="11"/>
  <c r="K252" i="11"/>
  <c r="K319" i="11"/>
  <c r="K333" i="11"/>
  <c r="K360" i="11"/>
  <c r="K620" i="11"/>
  <c r="K629" i="11"/>
  <c r="K613" i="11" s="1"/>
  <c r="K643" i="11"/>
  <c r="K706" i="11"/>
  <c r="K739" i="11"/>
  <c r="K881" i="11"/>
  <c r="K73" i="11"/>
  <c r="K151" i="11"/>
  <c r="K201" i="11"/>
  <c r="K307" i="11"/>
  <c r="K352" i="11"/>
  <c r="K403" i="11"/>
  <c r="K437" i="11"/>
  <c r="K458" i="11"/>
  <c r="K804" i="11"/>
  <c r="K558" i="11"/>
  <c r="K638" i="11"/>
  <c r="K730" i="11"/>
  <c r="K702" i="11" s="1"/>
  <c r="K377" i="11"/>
  <c r="K911" i="11"/>
  <c r="K872" i="11" s="1"/>
  <c r="K34" i="11"/>
  <c r="K199" i="11"/>
  <c r="K3" i="11"/>
  <c r="K134" i="11"/>
  <c r="K97" i="11" s="1"/>
  <c r="K291" i="11"/>
  <c r="K502" i="11"/>
  <c r="K777" i="11"/>
  <c r="A4" i="10"/>
  <c r="K974" i="10"/>
  <c r="K972" i="10"/>
  <c r="J969" i="10"/>
  <c r="J967" i="10"/>
  <c r="J966" i="10"/>
  <c r="J962" i="10"/>
  <c r="J960" i="10"/>
  <c r="J958" i="10"/>
  <c r="J957" i="10"/>
  <c r="J952" i="10"/>
  <c r="K941" i="10" s="1"/>
  <c r="J939" i="10"/>
  <c r="J938" i="10"/>
  <c r="J936" i="10"/>
  <c r="J929" i="10"/>
  <c r="J928" i="10"/>
  <c r="J927" i="10"/>
  <c r="J926" i="10"/>
  <c r="J925" i="10"/>
  <c r="J924" i="10"/>
  <c r="J923" i="10"/>
  <c r="J922" i="10"/>
  <c r="J921" i="10"/>
  <c r="K919" i="10" s="1"/>
  <c r="J917" i="10"/>
  <c r="J916" i="10"/>
  <c r="J914" i="10"/>
  <c r="J913" i="10"/>
  <c r="K911" i="10" s="1"/>
  <c r="J909" i="10"/>
  <c r="J908" i="10"/>
  <c r="J907" i="10"/>
  <c r="J901" i="10"/>
  <c r="J899" i="10"/>
  <c r="K892" i="10"/>
  <c r="J889" i="10"/>
  <c r="J887" i="10"/>
  <c r="J886" i="10"/>
  <c r="J884" i="10"/>
  <c r="J883" i="10"/>
  <c r="K881" i="10"/>
  <c r="K870" i="10"/>
  <c r="K868" i="10"/>
  <c r="J863" i="10"/>
  <c r="J861" i="10"/>
  <c r="K854" i="10" s="1"/>
  <c r="J850" i="10"/>
  <c r="J849" i="10"/>
  <c r="J848" i="10"/>
  <c r="J847" i="10"/>
  <c r="J845" i="10"/>
  <c r="J829" i="10"/>
  <c r="J826" i="10"/>
  <c r="J813" i="10"/>
  <c r="J814" i="10"/>
  <c r="J815" i="10"/>
  <c r="J816" i="10"/>
  <c r="J812" i="10"/>
  <c r="K802" i="10"/>
  <c r="K800" i="10"/>
  <c r="J798" i="10"/>
  <c r="J796" i="10"/>
  <c r="J795" i="10"/>
  <c r="J794" i="10"/>
  <c r="J793" i="10"/>
  <c r="J791" i="10"/>
  <c r="J790" i="10"/>
  <c r="J789" i="10"/>
  <c r="K775" i="10"/>
  <c r="K773" i="10"/>
  <c r="K771" i="10"/>
  <c r="J768" i="10"/>
  <c r="J767" i="10"/>
  <c r="J766" i="10"/>
  <c r="J765" i="10"/>
  <c r="J764" i="10"/>
  <c r="J762" i="10"/>
  <c r="J761" i="10"/>
  <c r="J756" i="10"/>
  <c r="J755" i="10"/>
  <c r="J750" i="10"/>
  <c r="J749" i="10"/>
  <c r="J748" i="10"/>
  <c r="J745" i="10"/>
  <c r="J742" i="10"/>
  <c r="J736" i="10"/>
  <c r="J735" i="10"/>
  <c r="J727" i="10"/>
  <c r="J725" i="10"/>
  <c r="J716" i="10"/>
  <c r="K716" i="10" s="1"/>
  <c r="J714" i="10"/>
  <c r="J712" i="10"/>
  <c r="J709" i="10"/>
  <c r="J707" i="10"/>
  <c r="K706" i="10" s="1"/>
  <c r="K700" i="10"/>
  <c r="K698" i="10"/>
  <c r="J695" i="10"/>
  <c r="J693" i="10"/>
  <c r="J692" i="10"/>
  <c r="J686" i="10"/>
  <c r="J685" i="10"/>
  <c r="J687" i="10"/>
  <c r="J688" i="10"/>
  <c r="J684" i="10"/>
  <c r="J673" i="10"/>
  <c r="J670" i="10"/>
  <c r="J669" i="10"/>
  <c r="J665" i="10"/>
  <c r="J664" i="10"/>
  <c r="J663" i="10"/>
  <c r="J662" i="10"/>
  <c r="J661" i="10"/>
  <c r="J660" i="10"/>
  <c r="J659" i="10"/>
  <c r="J658" i="10"/>
  <c r="J657" i="10"/>
  <c r="J656" i="10"/>
  <c r="J653" i="10"/>
  <c r="J649" i="10"/>
  <c r="J648" i="10"/>
  <c r="J646" i="10"/>
  <c r="J645" i="10"/>
  <c r="J322" i="10"/>
  <c r="J321" i="10"/>
  <c r="J320" i="10"/>
  <c r="J641" i="10"/>
  <c r="J640" i="10"/>
  <c r="J639" i="10"/>
  <c r="J635" i="10"/>
  <c r="J634" i="10"/>
  <c r="J633" i="10"/>
  <c r="J627" i="10"/>
  <c r="J625" i="10"/>
  <c r="J624" i="10"/>
  <c r="J622" i="10"/>
  <c r="K611" i="10"/>
  <c r="K609" i="10"/>
  <c r="J605" i="10"/>
  <c r="J604" i="10"/>
  <c r="J595" i="10"/>
  <c r="J591" i="10"/>
  <c r="J590" i="10"/>
  <c r="J575" i="10"/>
  <c r="J564" i="10"/>
  <c r="J563" i="10"/>
  <c r="J561" i="10"/>
  <c r="J553" i="10"/>
  <c r="J552" i="10"/>
  <c r="J551" i="10"/>
  <c r="J550" i="10"/>
  <c r="J549" i="10"/>
  <c r="J548" i="10"/>
  <c r="K541" i="10" s="1"/>
  <c r="K539" i="10"/>
  <c r="J535" i="10"/>
  <c r="J533" i="10"/>
  <c r="J523" i="10"/>
  <c r="K523" i="10" s="1"/>
  <c r="J521" i="10"/>
  <c r="J520" i="10"/>
  <c r="J519" i="10"/>
  <c r="J518" i="10"/>
  <c r="J517" i="10"/>
  <c r="J516" i="10"/>
  <c r="J515" i="10"/>
  <c r="J514" i="10"/>
  <c r="J513" i="10"/>
  <c r="K500" i="10"/>
  <c r="K498" i="10"/>
  <c r="J493" i="10"/>
  <c r="J491" i="10"/>
  <c r="J473" i="10"/>
  <c r="J474" i="10"/>
  <c r="J475" i="10"/>
  <c r="J476" i="10"/>
  <c r="J477" i="10"/>
  <c r="J478" i="10"/>
  <c r="J479" i="10"/>
  <c r="J480" i="10"/>
  <c r="J472" i="10"/>
  <c r="J456" i="10"/>
  <c r="J453" i="10"/>
  <c r="J440" i="10"/>
  <c r="J441" i="10"/>
  <c r="J442" i="10"/>
  <c r="J443" i="10"/>
  <c r="J444" i="10"/>
  <c r="J445" i="10"/>
  <c r="J446" i="10"/>
  <c r="J447" i="10"/>
  <c r="J439" i="10"/>
  <c r="J434" i="10"/>
  <c r="J433" i="10"/>
  <c r="J425" i="10"/>
  <c r="J423" i="10"/>
  <c r="J409" i="10"/>
  <c r="J408" i="10"/>
  <c r="J400" i="10"/>
  <c r="J407" i="10" s="1"/>
  <c r="J394" i="10"/>
  <c r="J392" i="10"/>
  <c r="J391" i="10"/>
  <c r="J389" i="10"/>
  <c r="J388" i="10"/>
  <c r="K375" i="10"/>
  <c r="K373" i="10"/>
  <c r="K371" i="10"/>
  <c r="J369" i="10"/>
  <c r="J368" i="10"/>
  <c r="J367" i="10"/>
  <c r="J366" i="10"/>
  <c r="J365" i="10"/>
  <c r="J363" i="10"/>
  <c r="J358" i="10"/>
  <c r="J355" i="10"/>
  <c r="J354" i="10"/>
  <c r="J350" i="10"/>
  <c r="J349" i="10"/>
  <c r="J344" i="10"/>
  <c r="J343" i="10"/>
  <c r="J342" i="10"/>
  <c r="J339" i="10"/>
  <c r="J336" i="10"/>
  <c r="J331" i="10"/>
  <c r="J330" i="10"/>
  <c r="J328" i="10"/>
  <c r="J327" i="10"/>
  <c r="J316" i="10"/>
  <c r="J314" i="10"/>
  <c r="J305" i="10"/>
  <c r="J303" i="10"/>
  <c r="J301" i="10"/>
  <c r="J300" i="10"/>
  <c r="K289" i="10"/>
  <c r="K287" i="10"/>
  <c r="J283" i="10"/>
  <c r="J282" i="10"/>
  <c r="J271" i="10"/>
  <c r="J270" i="10"/>
  <c r="J269" i="10"/>
  <c r="J268" i="10"/>
  <c r="J266" i="10"/>
  <c r="J249" i="10"/>
  <c r="J248" i="10"/>
  <c r="J246" i="10"/>
  <c r="J212" i="10"/>
  <c r="J112" i="10"/>
  <c r="J240" i="10"/>
  <c r="J239" i="10"/>
  <c r="J237" i="10"/>
  <c r="J231" i="10"/>
  <c r="J118" i="10"/>
  <c r="K118" i="10" s="1"/>
  <c r="K97" i="10" s="1"/>
  <c r="J228" i="10"/>
  <c r="K226" i="10" s="1"/>
  <c r="K224" i="10"/>
  <c r="J215" i="10"/>
  <c r="K222" i="10"/>
  <c r="J213" i="10"/>
  <c r="J216" i="10"/>
  <c r="J217" i="10"/>
  <c r="J218" i="10"/>
  <c r="J220" i="10"/>
  <c r="J211" i="10"/>
  <c r="K95" i="10"/>
  <c r="K93" i="10"/>
  <c r="K91" i="10"/>
  <c r="J89" i="10"/>
  <c r="J87" i="10"/>
  <c r="J85" i="10"/>
  <c r="J84" i="10"/>
  <c r="J81" i="10"/>
  <c r="J71" i="10"/>
  <c r="J68" i="10"/>
  <c r="J58" i="10"/>
  <c r="J59" i="10"/>
  <c r="J53" i="10"/>
  <c r="J52" i="10"/>
  <c r="J51" i="10"/>
  <c r="J48" i="10"/>
  <c r="J45" i="10"/>
  <c r="K42" i="10" s="1"/>
  <c r="J37" i="10"/>
  <c r="J39" i="10"/>
  <c r="J40" i="10"/>
  <c r="J36" i="10"/>
  <c r="K34" i="10" s="1"/>
  <c r="K197" i="10"/>
  <c r="K195" i="10"/>
  <c r="J172" i="10"/>
  <c r="J174" i="10"/>
  <c r="J175" i="10"/>
  <c r="J176" i="10"/>
  <c r="J177" i="10"/>
  <c r="J178" i="10"/>
  <c r="J171" i="10"/>
  <c r="J159" i="10"/>
  <c r="J160" i="10"/>
  <c r="J161" i="10"/>
  <c r="J162" i="10"/>
  <c r="J163" i="10"/>
  <c r="J158" i="10"/>
  <c r="J148" i="10"/>
  <c r="J147" i="10"/>
  <c r="J116" i="10"/>
  <c r="J115" i="10"/>
  <c r="J114" i="10"/>
  <c r="J113" i="10"/>
  <c r="J111" i="10"/>
  <c r="J110" i="10"/>
  <c r="J109" i="10"/>
  <c r="J108" i="10"/>
  <c r="J192" i="10"/>
  <c r="J190" i="10"/>
  <c r="J183" i="10"/>
  <c r="K181" i="10" s="1"/>
  <c r="J139" i="10"/>
  <c r="K139" i="10" s="1"/>
  <c r="J137" i="10"/>
  <c r="K137" i="10" s="1"/>
  <c r="J130" i="10"/>
  <c r="J128" i="10"/>
  <c r="K121" i="10" s="1"/>
  <c r="J32" i="10"/>
  <c r="K32" i="10" s="1"/>
  <c r="J29" i="10"/>
  <c r="J28" i="10"/>
  <c r="J20" i="10"/>
  <c r="J27" i="10" s="1"/>
  <c r="J14" i="10"/>
  <c r="J12" i="10"/>
  <c r="J9" i="10"/>
  <c r="J7" i="10"/>
  <c r="K428" i="10" l="1"/>
  <c r="K437" i="10"/>
  <c r="K484" i="10"/>
  <c r="K526" i="10"/>
  <c r="K597" i="10"/>
  <c r="K718" i="10"/>
  <c r="K730" i="10"/>
  <c r="K739" i="10"/>
  <c r="K831" i="10"/>
  <c r="K964" i="10"/>
  <c r="K243" i="10"/>
  <c r="K293" i="10"/>
  <c r="K352" i="10"/>
  <c r="K804" i="10"/>
  <c r="K819" i="10"/>
  <c r="K690" i="10"/>
  <c r="K905" i="10"/>
  <c r="M1" i="11"/>
  <c r="K567" i="10"/>
  <c r="K638" i="10"/>
  <c r="K643" i="10"/>
  <c r="K651" i="10"/>
  <c r="K675" i="10"/>
  <c r="K758" i="10"/>
  <c r="K702" i="10" s="1"/>
  <c r="K779" i="10"/>
  <c r="K777" i="10" s="1"/>
  <c r="K933" i="10"/>
  <c r="K360" i="10"/>
  <c r="K403" i="10"/>
  <c r="K451" i="10"/>
  <c r="K458" i="10"/>
  <c r="K558" i="10"/>
  <c r="K502" i="10" s="1"/>
  <c r="K629" i="10"/>
  <c r="K319" i="10"/>
  <c r="K667" i="10"/>
  <c r="K142" i="10"/>
  <c r="K151" i="10"/>
  <c r="K61" i="10"/>
  <c r="K168" i="10"/>
  <c r="K252" i="10"/>
  <c r="K275" i="10"/>
  <c r="K325" i="10"/>
  <c r="K333" i="10"/>
  <c r="K73" i="10"/>
  <c r="K412" i="10"/>
  <c r="K620" i="10"/>
  <c r="K386" i="10"/>
  <c r="K201" i="10"/>
  <c r="K307" i="10"/>
  <c r="K6" i="10"/>
  <c r="K134" i="10"/>
  <c r="J23" i="10"/>
  <c r="K17" i="10" s="1"/>
  <c r="K183" i="9"/>
  <c r="J183" i="9"/>
  <c r="I183" i="9"/>
  <c r="H183" i="9"/>
  <c r="G183" i="9"/>
  <c r="K173" i="9"/>
  <c r="K184" i="9" s="1"/>
  <c r="J173" i="9"/>
  <c r="J184" i="9" s="1"/>
  <c r="I173" i="9"/>
  <c r="I184" i="9" s="1"/>
  <c r="H173" i="9"/>
  <c r="H184" i="9" s="1"/>
  <c r="G173" i="9"/>
  <c r="G184" i="9" s="1"/>
  <c r="K167" i="9"/>
  <c r="J167" i="9"/>
  <c r="I167" i="9"/>
  <c r="H167" i="9"/>
  <c r="G167" i="9"/>
  <c r="K157" i="9"/>
  <c r="K168" i="9" s="1"/>
  <c r="J157" i="9"/>
  <c r="J168" i="9" s="1"/>
  <c r="I157" i="9"/>
  <c r="I168" i="9" s="1"/>
  <c r="H157" i="9"/>
  <c r="H168" i="9" s="1"/>
  <c r="G157" i="9"/>
  <c r="G168" i="9" s="1"/>
  <c r="K151" i="9"/>
  <c r="J151" i="9"/>
  <c r="I151" i="9"/>
  <c r="H151" i="9"/>
  <c r="G151" i="9"/>
  <c r="K142" i="9"/>
  <c r="K152" i="9" s="1"/>
  <c r="J142" i="9"/>
  <c r="J152" i="9" s="1"/>
  <c r="I142" i="9"/>
  <c r="I152" i="9" s="1"/>
  <c r="H142" i="9"/>
  <c r="H152" i="9" s="1"/>
  <c r="G142" i="9"/>
  <c r="G152" i="9" s="1"/>
  <c r="K136" i="9"/>
  <c r="J136" i="9"/>
  <c r="I136" i="9"/>
  <c r="H136" i="9"/>
  <c r="G136" i="9"/>
  <c r="K126" i="9"/>
  <c r="K137" i="9" s="1"/>
  <c r="J126" i="9"/>
  <c r="J137" i="9" s="1"/>
  <c r="I126" i="9"/>
  <c r="I137" i="9" s="1"/>
  <c r="H126" i="9"/>
  <c r="H137" i="9" s="1"/>
  <c r="G126" i="9"/>
  <c r="G137" i="9" s="1"/>
  <c r="K120" i="9"/>
  <c r="J120" i="9"/>
  <c r="I120" i="9"/>
  <c r="H120" i="9"/>
  <c r="G120" i="9"/>
  <c r="K110" i="9"/>
  <c r="K121" i="9" s="1"/>
  <c r="J110" i="9"/>
  <c r="J121" i="9" s="1"/>
  <c r="I110" i="9"/>
  <c r="I121" i="9" s="1"/>
  <c r="H110" i="9"/>
  <c r="H121" i="9" s="1"/>
  <c r="G110" i="9"/>
  <c r="G121" i="9" s="1"/>
  <c r="K103" i="9"/>
  <c r="J103" i="9"/>
  <c r="I103" i="9"/>
  <c r="H103" i="9"/>
  <c r="G103" i="9"/>
  <c r="K93" i="9"/>
  <c r="K104" i="9" s="1"/>
  <c r="J93" i="9"/>
  <c r="J104" i="9" s="1"/>
  <c r="I93" i="9"/>
  <c r="I104" i="9" s="1"/>
  <c r="H93" i="9"/>
  <c r="H104" i="9" s="1"/>
  <c r="G93" i="9"/>
  <c r="G104" i="9" s="1"/>
  <c r="K87" i="9"/>
  <c r="J87" i="9"/>
  <c r="I87" i="9"/>
  <c r="H87" i="9"/>
  <c r="G87" i="9"/>
  <c r="K77" i="9"/>
  <c r="K88" i="9" s="1"/>
  <c r="J77" i="9"/>
  <c r="J88" i="9" s="1"/>
  <c r="I77" i="9"/>
  <c r="I88" i="9" s="1"/>
  <c r="H77" i="9"/>
  <c r="H88" i="9" s="1"/>
  <c r="G77" i="9"/>
  <c r="G88" i="9" s="1"/>
  <c r="K71" i="9"/>
  <c r="J71" i="9"/>
  <c r="I71" i="9"/>
  <c r="H71" i="9"/>
  <c r="G71" i="9"/>
  <c r="K61" i="9"/>
  <c r="K72" i="9" s="1"/>
  <c r="J61" i="9"/>
  <c r="J72" i="9" s="1"/>
  <c r="I61" i="9"/>
  <c r="I72" i="9" s="1"/>
  <c r="H61" i="9"/>
  <c r="H72" i="9" s="1"/>
  <c r="G61" i="9"/>
  <c r="G72" i="9" s="1"/>
  <c r="K55" i="9"/>
  <c r="J55" i="9"/>
  <c r="I55" i="9"/>
  <c r="H55" i="9"/>
  <c r="G55" i="9"/>
  <c r="K46" i="9"/>
  <c r="K56" i="9" s="1"/>
  <c r="J46" i="9"/>
  <c r="J56" i="9" s="1"/>
  <c r="I46" i="9"/>
  <c r="I56" i="9" s="1"/>
  <c r="H46" i="9"/>
  <c r="H56" i="9" s="1"/>
  <c r="G46" i="9"/>
  <c r="G56" i="9" s="1"/>
  <c r="K40" i="9"/>
  <c r="J40" i="9"/>
  <c r="I40" i="9"/>
  <c r="H40" i="9"/>
  <c r="G40" i="9"/>
  <c r="K30" i="9"/>
  <c r="K41" i="9" s="1"/>
  <c r="K186" i="9" s="1"/>
  <c r="K188" i="9" s="1"/>
  <c r="J30" i="9"/>
  <c r="J41" i="9" s="1"/>
  <c r="J186" i="9" s="1"/>
  <c r="J188" i="9" s="1"/>
  <c r="I30" i="9"/>
  <c r="I41" i="9" s="1"/>
  <c r="I186" i="9" s="1"/>
  <c r="I188" i="9" s="1"/>
  <c r="H30" i="9"/>
  <c r="H41" i="9" s="1"/>
  <c r="H186" i="9" s="1"/>
  <c r="H188" i="9" s="1"/>
  <c r="G30" i="9"/>
  <c r="G41" i="9" s="1"/>
  <c r="K872" i="10" l="1"/>
  <c r="N1" i="11"/>
  <c r="O1" i="11"/>
  <c r="K377" i="10"/>
  <c r="K613" i="10"/>
  <c r="K291" i="10"/>
  <c r="K3" i="10"/>
  <c r="K199" i="10"/>
  <c r="I46" i="6"/>
  <c r="J46" i="6"/>
  <c r="K46" i="6"/>
  <c r="H46" i="6"/>
  <c r="G46" i="6"/>
  <c r="N1" i="10" l="1"/>
  <c r="G183" i="6"/>
  <c r="H173" i="6"/>
  <c r="I173" i="6"/>
  <c r="J173" i="6"/>
  <c r="K173" i="6"/>
  <c r="G173" i="6"/>
  <c r="G157" i="6"/>
  <c r="H157" i="6"/>
  <c r="I157" i="6"/>
  <c r="J157" i="6"/>
  <c r="K157" i="6"/>
  <c r="H142" i="6"/>
  <c r="I142" i="6"/>
  <c r="J142" i="6"/>
  <c r="K142" i="6"/>
  <c r="G142" i="6"/>
  <c r="H126" i="6"/>
  <c r="I126" i="6"/>
  <c r="J126" i="6"/>
  <c r="K126" i="6"/>
  <c r="G126" i="6"/>
  <c r="I110" i="6"/>
  <c r="J110" i="6"/>
  <c r="K110" i="6"/>
  <c r="H110" i="6"/>
  <c r="G110" i="6"/>
  <c r="H93" i="6"/>
  <c r="I93" i="6"/>
  <c r="J93" i="6"/>
  <c r="K93" i="6"/>
  <c r="G93" i="6"/>
  <c r="H77" i="6"/>
  <c r="I77" i="6"/>
  <c r="J77" i="6"/>
  <c r="K77" i="6"/>
  <c r="G77" i="6"/>
  <c r="H55" i="6"/>
  <c r="I55" i="6"/>
  <c r="J55" i="6"/>
  <c r="K55" i="6"/>
  <c r="G55" i="6"/>
  <c r="J368" i="7"/>
  <c r="K368" i="7" s="1"/>
  <c r="J366" i="7"/>
  <c r="K366" i="7" s="1"/>
  <c r="J251" i="7"/>
  <c r="K251" i="7" s="1"/>
  <c r="K161" i="7"/>
  <c r="J161" i="7"/>
  <c r="J81" i="7"/>
  <c r="K81" i="7" s="1"/>
  <c r="J79" i="7"/>
  <c r="K79" i="7" s="1"/>
  <c r="K76" i="7" s="1"/>
  <c r="H56" i="6"/>
  <c r="I56" i="6"/>
  <c r="J56" i="6"/>
  <c r="K56" i="6"/>
  <c r="H30" i="6"/>
  <c r="I30" i="6"/>
  <c r="J30" i="6"/>
  <c r="K30" i="6"/>
  <c r="G30" i="6"/>
  <c r="M3" i="7"/>
  <c r="J410" i="7"/>
  <c r="K410" i="7" s="1"/>
  <c r="J409" i="7"/>
  <c r="K409" i="7" s="1"/>
  <c r="J408" i="7"/>
  <c r="K408" i="7" s="1"/>
  <c r="J402" i="7"/>
  <c r="J400" i="7"/>
  <c r="J390" i="7"/>
  <c r="J388" i="7"/>
  <c r="J387" i="7"/>
  <c r="J385" i="7"/>
  <c r="J384" i="7"/>
  <c r="J361" i="7"/>
  <c r="K361" i="7" s="1"/>
  <c r="J360" i="7"/>
  <c r="K360" i="7" s="1"/>
  <c r="J358" i="7"/>
  <c r="J357" i="7"/>
  <c r="J349" i="7"/>
  <c r="J356" i="7" s="1"/>
  <c r="J343" i="7"/>
  <c r="K343" i="7" s="1"/>
  <c r="K323" i="7" s="1"/>
  <c r="J340" i="7"/>
  <c r="K340" i="7" s="1"/>
  <c r="J338" i="7"/>
  <c r="K338" i="7" s="1"/>
  <c r="J337" i="7"/>
  <c r="K337" i="7" s="1"/>
  <c r="J336" i="7"/>
  <c r="K336" i="7" s="1"/>
  <c r="J335" i="7"/>
  <c r="K335" i="7" s="1"/>
  <c r="J334" i="7"/>
  <c r="K334" i="7" s="1"/>
  <c r="J333" i="7"/>
  <c r="K333" i="7" s="1"/>
  <c r="J332" i="7"/>
  <c r="K332" i="7" s="1"/>
  <c r="J320" i="7"/>
  <c r="K320" i="7" s="1"/>
  <c r="J315" i="7"/>
  <c r="J313" i="7"/>
  <c r="J304" i="7"/>
  <c r="J302" i="7"/>
  <c r="J299" i="7"/>
  <c r="J297" i="7"/>
  <c r="J281" i="7"/>
  <c r="K281" i="7" s="1"/>
  <c r="J280" i="7"/>
  <c r="K280" i="7" s="1"/>
  <c r="J279" i="7"/>
  <c r="K279" i="7" s="1"/>
  <c r="J276" i="7"/>
  <c r="K276" i="7" s="1"/>
  <c r="J275" i="7"/>
  <c r="K275" i="7" s="1"/>
  <c r="J274" i="7"/>
  <c r="K274" i="7" s="1"/>
  <c r="J268" i="7"/>
  <c r="J266" i="7"/>
  <c r="J265" i="7"/>
  <c r="J263" i="7"/>
  <c r="J250" i="7"/>
  <c r="K250" i="7" s="1"/>
  <c r="J248" i="7"/>
  <c r="K248" i="7" s="1"/>
  <c r="J246" i="7"/>
  <c r="K246" i="7" s="1"/>
  <c r="J240" i="7"/>
  <c r="K240" i="7" s="1"/>
  <c r="J238" i="7"/>
  <c r="J237" i="7"/>
  <c r="J236" i="7"/>
  <c r="J235" i="7"/>
  <c r="J234" i="7"/>
  <c r="J233" i="7"/>
  <c r="J232" i="7"/>
  <c r="J231" i="7"/>
  <c r="J230" i="7"/>
  <c r="J229" i="7"/>
  <c r="J213" i="7"/>
  <c r="K213" i="7" s="1"/>
  <c r="J211" i="7"/>
  <c r="K211" i="7" s="1"/>
  <c r="J197" i="7"/>
  <c r="J196" i="7"/>
  <c r="J188" i="7"/>
  <c r="J195" i="7" s="1"/>
  <c r="J182" i="7"/>
  <c r="J180" i="7"/>
  <c r="J179" i="7"/>
  <c r="J177" i="7"/>
  <c r="J176" i="7"/>
  <c r="J156" i="7"/>
  <c r="J154" i="7"/>
  <c r="J145" i="7"/>
  <c r="J143" i="7"/>
  <c r="J141" i="7"/>
  <c r="J140" i="7"/>
  <c r="J126" i="7"/>
  <c r="K126" i="7" s="1"/>
  <c r="J125" i="7"/>
  <c r="K125" i="7" s="1"/>
  <c r="J124" i="7"/>
  <c r="K124" i="7" s="1"/>
  <c r="J121" i="7"/>
  <c r="J120" i="7"/>
  <c r="J112" i="7"/>
  <c r="J119" i="7" s="1"/>
  <c r="J106" i="7"/>
  <c r="J104" i="7"/>
  <c r="J103" i="7"/>
  <c r="J101" i="7"/>
  <c r="J100" i="7"/>
  <c r="J72" i="7"/>
  <c r="J70" i="7"/>
  <c r="J61" i="7"/>
  <c r="K61" i="7" s="1"/>
  <c r="J59" i="7"/>
  <c r="K59" i="7" s="1"/>
  <c r="J57" i="7"/>
  <c r="K57" i="7" s="1"/>
  <c r="J56" i="7"/>
  <c r="K56" i="7" s="1"/>
  <c r="J55" i="7"/>
  <c r="K55" i="7" s="1"/>
  <c r="J54" i="7"/>
  <c r="K54" i="7" s="1"/>
  <c r="J53" i="7"/>
  <c r="K53" i="7" s="1"/>
  <c r="J52" i="7"/>
  <c r="K52" i="7" s="1"/>
  <c r="J51" i="7"/>
  <c r="K51" i="7" s="1"/>
  <c r="K49" i="7" s="1"/>
  <c r="J40" i="7"/>
  <c r="K40" i="7" s="1"/>
  <c r="J37" i="7"/>
  <c r="J36" i="7"/>
  <c r="J28" i="7"/>
  <c r="J35" i="7" s="1"/>
  <c r="J22" i="7"/>
  <c r="J20" i="7"/>
  <c r="J17" i="7"/>
  <c r="J15" i="7"/>
  <c r="K183" i="6"/>
  <c r="J183" i="6"/>
  <c r="I183" i="6"/>
  <c r="H183" i="6"/>
  <c r="K167" i="6"/>
  <c r="J167" i="6"/>
  <c r="I167" i="6"/>
  <c r="H167" i="6"/>
  <c r="G167" i="6"/>
  <c r="K151" i="6"/>
  <c r="J151" i="6"/>
  <c r="I151" i="6"/>
  <c r="H151" i="6"/>
  <c r="G151" i="6"/>
  <c r="K136" i="6"/>
  <c r="J136" i="6"/>
  <c r="I136" i="6"/>
  <c r="H136" i="6"/>
  <c r="G136" i="6"/>
  <c r="K120" i="6"/>
  <c r="J120" i="6"/>
  <c r="I120" i="6"/>
  <c r="H120" i="6"/>
  <c r="G120" i="6"/>
  <c r="K103" i="6"/>
  <c r="J103" i="6"/>
  <c r="I103" i="6"/>
  <c r="H103" i="6"/>
  <c r="G103" i="6"/>
  <c r="K87" i="6"/>
  <c r="J87" i="6"/>
  <c r="I87" i="6"/>
  <c r="H87" i="6"/>
  <c r="G87" i="6"/>
  <c r="K71" i="6"/>
  <c r="J71" i="6"/>
  <c r="I71" i="6"/>
  <c r="H71" i="6"/>
  <c r="G71" i="6"/>
  <c r="K61" i="6"/>
  <c r="J61" i="6"/>
  <c r="I61" i="6"/>
  <c r="H61" i="6"/>
  <c r="G61" i="6"/>
  <c r="K40" i="6"/>
  <c r="J40" i="6"/>
  <c r="I40" i="6"/>
  <c r="H40" i="6"/>
  <c r="G40" i="6"/>
  <c r="G56" i="6" l="1"/>
  <c r="K42" i="7"/>
  <c r="K363" i="7"/>
  <c r="K200" i="7"/>
  <c r="K63" i="7"/>
  <c r="K138" i="7"/>
  <c r="K130" i="7" s="1"/>
  <c r="K174" i="7"/>
  <c r="K243" i="7"/>
  <c r="K296" i="7"/>
  <c r="K98" i="7"/>
  <c r="K90" i="7" s="1"/>
  <c r="K227" i="7"/>
  <c r="K261" i="7"/>
  <c r="K254" i="7" s="1"/>
  <c r="J270" i="7"/>
  <c r="J352" i="7"/>
  <c r="K346" i="7" s="1"/>
  <c r="K382" i="7"/>
  <c r="K270" i="7"/>
  <c r="K14" i="7"/>
  <c r="J31" i="7"/>
  <c r="K25" i="7" s="1"/>
  <c r="J115" i="7"/>
  <c r="K109" i="7" s="1"/>
  <c r="K147" i="7"/>
  <c r="J191" i="7"/>
  <c r="K185" i="7" s="1"/>
  <c r="K306" i="7"/>
  <c r="K393" i="7"/>
  <c r="K330" i="7"/>
  <c r="G41" i="6"/>
  <c r="I41" i="6"/>
  <c r="I186" i="6" s="1"/>
  <c r="I188" i="6" s="1"/>
  <c r="K41" i="6"/>
  <c r="K186" i="6" s="1"/>
  <c r="K188" i="6" s="1"/>
  <c r="H41" i="6"/>
  <c r="H186" i="6" s="1"/>
  <c r="H188" i="6" s="1"/>
  <c r="G72" i="6"/>
  <c r="I72" i="6"/>
  <c r="K72" i="6"/>
  <c r="G88" i="6"/>
  <c r="I88" i="6"/>
  <c r="K88" i="6"/>
  <c r="G104" i="6"/>
  <c r="I104" i="6"/>
  <c r="K104" i="6"/>
  <c r="G121" i="6"/>
  <c r="I121" i="6"/>
  <c r="K121" i="6"/>
  <c r="G137" i="6"/>
  <c r="I137" i="6"/>
  <c r="K137" i="6"/>
  <c r="G152" i="6"/>
  <c r="I152" i="6"/>
  <c r="K152" i="6"/>
  <c r="G168" i="6"/>
  <c r="I168" i="6"/>
  <c r="K168" i="6"/>
  <c r="G184" i="6"/>
  <c r="I184" i="6"/>
  <c r="K184" i="6"/>
  <c r="J41" i="6"/>
  <c r="J186" i="6" s="1"/>
  <c r="J188" i="6" s="1"/>
  <c r="H72" i="6"/>
  <c r="J72" i="6"/>
  <c r="H88" i="6"/>
  <c r="J88" i="6"/>
  <c r="H104" i="6"/>
  <c r="J104" i="6"/>
  <c r="H121" i="6"/>
  <c r="J121" i="6"/>
  <c r="H137" i="6"/>
  <c r="J137" i="6"/>
  <c r="H152" i="6"/>
  <c r="J152" i="6"/>
  <c r="H168" i="6"/>
  <c r="J168" i="6"/>
  <c r="H184" i="6"/>
  <c r="J184" i="6"/>
  <c r="K3" i="7" l="1"/>
  <c r="K372" i="7"/>
  <c r="K218" i="7"/>
  <c r="K284" i="7"/>
  <c r="D2" i="7" s="1"/>
  <c r="E2" i="7" s="1"/>
  <c r="K164" i="7"/>
  <c r="D54" i="1" l="1"/>
  <c r="D162" i="1" l="1"/>
  <c r="D145" i="1"/>
  <c r="D44" i="1" l="1"/>
  <c r="D171" i="1" l="1"/>
  <c r="D155" i="1"/>
  <c r="D139" i="1"/>
  <c r="D122" i="1"/>
  <c r="D103" i="1"/>
  <c r="D78" i="1"/>
  <c r="D87" i="1"/>
  <c r="D129" i="1" l="1"/>
  <c r="D140" i="1" s="1"/>
  <c r="D112" i="1" l="1"/>
  <c r="D123" i="1" s="1"/>
  <c r="D94" i="1"/>
  <c r="D27" i="1"/>
  <c r="D10" i="1"/>
  <c r="D70" i="1" l="1"/>
  <c r="D104" i="1" l="1"/>
  <c r="D172" i="1"/>
  <c r="D156" i="1" l="1"/>
  <c r="O89" i="2" l="1"/>
  <c r="K89" i="2"/>
  <c r="G89" i="2"/>
  <c r="P88" i="2"/>
  <c r="P89" i="2" s="1"/>
  <c r="O88" i="2"/>
  <c r="N88" i="2"/>
  <c r="N89" i="2" s="1"/>
  <c r="M88" i="2"/>
  <c r="M89" i="2" s="1"/>
  <c r="L88" i="2"/>
  <c r="L89" i="2" s="1"/>
  <c r="K88" i="2"/>
  <c r="J88" i="2"/>
  <c r="J89" i="2" s="1"/>
  <c r="I88" i="2"/>
  <c r="I89" i="2" s="1"/>
  <c r="H88" i="2"/>
  <c r="H89" i="2" s="1"/>
  <c r="G88" i="2"/>
  <c r="F88" i="2"/>
  <c r="F89" i="2" s="1"/>
  <c r="E88" i="2"/>
  <c r="E89" i="2" s="1"/>
  <c r="D88" i="2"/>
  <c r="D89" i="2" s="1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P61" i="2"/>
  <c r="P72" i="2" s="1"/>
  <c r="O61" i="2"/>
  <c r="N61" i="2"/>
  <c r="M61" i="2"/>
  <c r="L61" i="2"/>
  <c r="L72" i="2" s="1"/>
  <c r="K61" i="2"/>
  <c r="J61" i="2"/>
  <c r="I61" i="2"/>
  <c r="H61" i="2"/>
  <c r="H72" i="2" s="1"/>
  <c r="G61" i="2"/>
  <c r="F61" i="2"/>
  <c r="E61" i="2"/>
  <c r="D61" i="2"/>
  <c r="D72" i="2" s="1"/>
  <c r="P55" i="2"/>
  <c r="P56" i="2" s="1"/>
  <c r="O55" i="2"/>
  <c r="N55" i="2"/>
  <c r="M55" i="2"/>
  <c r="L55" i="2"/>
  <c r="L56" i="2" s="1"/>
  <c r="K55" i="2"/>
  <c r="J55" i="2"/>
  <c r="I55" i="2"/>
  <c r="H55" i="2"/>
  <c r="H56" i="2" s="1"/>
  <c r="G55" i="2"/>
  <c r="F55" i="2"/>
  <c r="E55" i="2"/>
  <c r="D55" i="2"/>
  <c r="D56" i="2" s="1"/>
  <c r="P45" i="2"/>
  <c r="O45" i="2"/>
  <c r="O56" i="2" s="1"/>
  <c r="N45" i="2"/>
  <c r="M45" i="2"/>
  <c r="M56" i="2" s="1"/>
  <c r="L45" i="2"/>
  <c r="K45" i="2"/>
  <c r="K56" i="2" s="1"/>
  <c r="J45" i="2"/>
  <c r="I45" i="2"/>
  <c r="I56" i="2" s="1"/>
  <c r="H45" i="2"/>
  <c r="G45" i="2"/>
  <c r="G56" i="2" s="1"/>
  <c r="F45" i="2"/>
  <c r="E45" i="2"/>
  <c r="E56" i="2" s="1"/>
  <c r="D45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P27" i="2"/>
  <c r="P38" i="2" s="1"/>
  <c r="O27" i="2"/>
  <c r="N27" i="2"/>
  <c r="M27" i="2"/>
  <c r="L27" i="2"/>
  <c r="L38" i="2" s="1"/>
  <c r="K27" i="2"/>
  <c r="J27" i="2"/>
  <c r="I27" i="2"/>
  <c r="H27" i="2"/>
  <c r="H38" i="2" s="1"/>
  <c r="G27" i="2"/>
  <c r="F27" i="2"/>
  <c r="E27" i="2"/>
  <c r="D27" i="2"/>
  <c r="D38" i="2" s="1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P10" i="2"/>
  <c r="O10" i="2"/>
  <c r="O21" i="2" s="1"/>
  <c r="N10" i="2"/>
  <c r="N21" i="2" s="1"/>
  <c r="M10" i="2"/>
  <c r="M21" i="2" s="1"/>
  <c r="L10" i="2"/>
  <c r="K10" i="2"/>
  <c r="K21" i="2" s="1"/>
  <c r="J10" i="2"/>
  <c r="J21" i="2" s="1"/>
  <c r="I10" i="2"/>
  <c r="I21" i="2" s="1"/>
  <c r="H10" i="2"/>
  <c r="G10" i="2"/>
  <c r="G21" i="2" s="1"/>
  <c r="F10" i="2"/>
  <c r="F21" i="2" s="1"/>
  <c r="E10" i="2"/>
  <c r="E21" i="2" s="1"/>
  <c r="D10" i="2"/>
  <c r="G38" i="2" l="1"/>
  <c r="O38" i="2"/>
  <c r="G72" i="2"/>
  <c r="O72" i="2"/>
  <c r="F56" i="2"/>
  <c r="J56" i="2"/>
  <c r="D21" i="2"/>
  <c r="H21" i="2"/>
  <c r="L21" i="2"/>
  <c r="P21" i="2"/>
  <c r="F38" i="2"/>
  <c r="J38" i="2"/>
  <c r="N38" i="2"/>
  <c r="E38" i="2"/>
  <c r="I38" i="2"/>
  <c r="M38" i="2"/>
  <c r="F72" i="2"/>
  <c r="J72" i="2"/>
  <c r="N72" i="2"/>
  <c r="E72" i="2"/>
  <c r="I72" i="2"/>
  <c r="M72" i="2"/>
  <c r="K38" i="2"/>
  <c r="K72" i="2"/>
  <c r="N56" i="2"/>
  <c r="D88" i="1"/>
  <c r="D60" i="1" l="1"/>
  <c r="D37" i="1"/>
  <c r="D20" i="1"/>
  <c r="D71" i="1" l="1"/>
  <c r="D55" i="1"/>
  <c r="D21" i="1"/>
  <c r="D38" i="1"/>
  <c r="N1" i="18"/>
</calcChain>
</file>

<file path=xl/sharedStrings.xml><?xml version="1.0" encoding="utf-8"?>
<sst xmlns="http://schemas.openxmlformats.org/spreadsheetml/2006/main" count="12862" uniqueCount="569">
  <si>
    <t>Наименование блюда</t>
  </si>
  <si>
    <t>Чай с лимоном</t>
  </si>
  <si>
    <t>Итого</t>
  </si>
  <si>
    <t>Апельсин</t>
  </si>
  <si>
    <t>Кисель</t>
  </si>
  <si>
    <t>Омлет натуральный</t>
  </si>
  <si>
    <t>Каша перловая рассыпчатая</t>
  </si>
  <si>
    <t>Какао с молоком</t>
  </si>
  <si>
    <t>Сок</t>
  </si>
  <si>
    <t>Банан</t>
  </si>
  <si>
    <t>160/30</t>
  </si>
  <si>
    <t>Яйцо отварное</t>
  </si>
  <si>
    <t>Плов  из говядины</t>
  </si>
  <si>
    <t>Каша гречневая рассыпчатая</t>
  </si>
  <si>
    <t>Хлеб ржано-пшеничный</t>
  </si>
  <si>
    <t>Хлеб  пшеничный</t>
  </si>
  <si>
    <t>50/10/15</t>
  </si>
  <si>
    <t>60\40</t>
  </si>
  <si>
    <t>Груша</t>
  </si>
  <si>
    <t>Кондитерские изделия</t>
  </si>
  <si>
    <t>№ рец.</t>
  </si>
  <si>
    <t>масса порции (г)</t>
  </si>
  <si>
    <t>Пищевые вещества (г)</t>
  </si>
  <si>
    <t>Эн.ц. ккал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</si>
  <si>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</si>
  <si>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</si>
  <si>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</si>
  <si>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</si>
  <si>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</si>
  <si>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</si>
  <si>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</si>
  <si>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</si>
  <si>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</si>
  <si>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</si>
  <si>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</si>
  <si>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</si>
  <si>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</si>
  <si>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Бутерброд с сыром</t>
  </si>
  <si>
    <t>День 1</t>
  </si>
  <si>
    <t>Завтрак</t>
  </si>
  <si>
    <t xml:space="preserve">Возрастная категория: 7 - 13 лет </t>
  </si>
  <si>
    <t>Обед</t>
  </si>
  <si>
    <t>Суп картофельный  с гречневой крупой</t>
  </si>
  <si>
    <t>Бедро куриное тушеное</t>
  </si>
  <si>
    <t>Картофельное пюре</t>
  </si>
  <si>
    <t>Салат из свежей капусты</t>
  </si>
  <si>
    <t>День 2</t>
  </si>
  <si>
    <t>Бутерброд с сыром и маслом</t>
  </si>
  <si>
    <t>Итого:</t>
  </si>
  <si>
    <t>Итого  за день:</t>
  </si>
  <si>
    <t>Щи из свежей капусты со сметаной</t>
  </si>
  <si>
    <t>250/10</t>
  </si>
  <si>
    <t xml:space="preserve">Рыба тушеная </t>
  </si>
  <si>
    <t>Салат из свежей моркови с растительным маслом</t>
  </si>
  <si>
    <t>День 5</t>
  </si>
  <si>
    <t>День 3</t>
  </si>
  <si>
    <t>Сосиска отварная</t>
  </si>
  <si>
    <t>Молоко в индивидуальной упаковке</t>
  </si>
  <si>
    <t>Хлеб пшеничный</t>
  </si>
  <si>
    <t>Суп картофельный  с пшенной крупой</t>
  </si>
  <si>
    <t>Макароны отварные</t>
  </si>
  <si>
    <t>День 4</t>
  </si>
  <si>
    <t>Сырники творожные со сметанным соусом</t>
  </si>
  <si>
    <t>Гуляш из говядины</t>
  </si>
  <si>
    <t>Компот из с/ф</t>
  </si>
  <si>
    <t xml:space="preserve">Каша молочная рисовая </t>
  </si>
  <si>
    <t>День 6</t>
  </si>
  <si>
    <t>День 7</t>
  </si>
  <si>
    <t>День 8</t>
  </si>
  <si>
    <t>День 9</t>
  </si>
  <si>
    <t>День 10</t>
  </si>
  <si>
    <t>50/30</t>
  </si>
  <si>
    <t xml:space="preserve">Бутерброд с сыром </t>
  </si>
  <si>
    <t>50/15</t>
  </si>
  <si>
    <t>Каша пшенная рассыпчатая</t>
  </si>
  <si>
    <t>Суп картофельный с вермишелью</t>
  </si>
  <si>
    <t>Суп молочный с манной крупой</t>
  </si>
  <si>
    <t>Суп молочный с вермишелью</t>
  </si>
  <si>
    <t>Среднее потребление за 10 дней (завтрак + обед):</t>
  </si>
  <si>
    <t>Средняя потребность (60% от суточной потребности):</t>
  </si>
  <si>
    <t>Процент удовлетворения потребности:</t>
  </si>
  <si>
    <t>Овощи натуральные свежие</t>
  </si>
  <si>
    <t>Прием пищи</t>
  </si>
  <si>
    <t>Птица отварная</t>
  </si>
  <si>
    <t>Суп картофельный с горохом</t>
  </si>
  <si>
    <t>Жаркое  по-домашнему</t>
  </si>
  <si>
    <t>Рыба тушеная с овощами</t>
  </si>
  <si>
    <t xml:space="preserve">Запеканка творожная со сметанным соусом </t>
  </si>
  <si>
    <t>Каша рисовая рассыпчатая</t>
  </si>
  <si>
    <t>Суп молочный с гречневой крупой</t>
  </si>
  <si>
    <t>Мучные кондитерские изделия</t>
  </si>
  <si>
    <t>Картофель отварной</t>
  </si>
  <si>
    <t>Суп картофельный  с горохом</t>
  </si>
  <si>
    <t>Приём пищи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</si>
  <si>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</si>
  <si>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</si>
  <si>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</si>
  <si>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</si>
  <si>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</si>
  <si>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</si>
  <si>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</si>
  <si>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Неделя 1</t>
  </si>
  <si>
    <t>Итого за завтрак</t>
  </si>
  <si>
    <t>Суп картофельный с макаронными изделиями (вермишель)</t>
  </si>
  <si>
    <t>Компот из сушеных фруктов</t>
  </si>
  <si>
    <t>Хлеб ржаной (ржано-пшеничный)</t>
  </si>
  <si>
    <t>Итого за обед</t>
  </si>
  <si>
    <t>Итого за день</t>
  </si>
  <si>
    <t>Сырники из творога запеченые с повидлом</t>
  </si>
  <si>
    <t>Чай</t>
  </si>
  <si>
    <t>Щи из свежей капусты с картофелем</t>
  </si>
  <si>
    <t xml:space="preserve">Птица тушеная </t>
  </si>
  <si>
    <t>Каша овсяная "Геркулес" молочная вязкая</t>
  </si>
  <si>
    <t>Суп картофельный с крупой (пшено)</t>
  </si>
  <si>
    <t>Макаронные изделия отварные</t>
  </si>
  <si>
    <t>Кисель из концентрата плодовогоили ягодного</t>
  </si>
  <si>
    <t>Каша манная молочная жидкая</t>
  </si>
  <si>
    <t>4/7</t>
  </si>
  <si>
    <t>Каша рисовая молочная вязкая</t>
  </si>
  <si>
    <t>Бутерброд с маслом (сливочным)</t>
  </si>
  <si>
    <t>Борщ с капустой и картофелем</t>
  </si>
  <si>
    <t>Неделя 2</t>
  </si>
  <si>
    <t>Запеканка из творога с повидлом</t>
  </si>
  <si>
    <t>200/30</t>
  </si>
  <si>
    <t>Мясо тушеное</t>
  </si>
  <si>
    <t>Каша пшенная молочная жидкая</t>
  </si>
  <si>
    <t>Плов из птицы</t>
  </si>
  <si>
    <t>1 день</t>
  </si>
  <si>
    <t>Омлет натуральный №210</t>
  </si>
  <si>
    <t>Вес блюда:</t>
  </si>
  <si>
    <t>Пересчитать</t>
  </si>
  <si>
    <t>DOCX</t>
  </si>
  <si>
    <t>PDF</t>
  </si>
  <si>
    <t>расчет яйца по 40 грамм</t>
  </si>
  <si>
    <r>
      <t xml:space="preserve">Источник: </t>
    </r>
    <r>
      <rPr>
        <b/>
        <sz val="10.5"/>
        <color rgb="FF000000"/>
        <rFont val="Calibri"/>
        <family val="2"/>
        <charset val="204"/>
        <scheme val="minor"/>
      </rPr>
      <t>Сборник рецептур на продукцию для обучающихся во всех образовательных учреждениях.</t>
    </r>
  </si>
  <si>
    <r>
      <t>Вид обработки: </t>
    </r>
    <r>
      <rPr>
        <b/>
        <sz val="10.5"/>
        <color rgb="FF000000"/>
        <rFont val="Calibri"/>
        <family val="2"/>
        <charset val="204"/>
        <scheme val="minor"/>
      </rPr>
      <t>Запекание</t>
    </r>
  </si>
  <si>
    <t>РЕЦЕПТУРА (РАСКЛАДКА ПРОДУКТОВ) НА 200 ГРАММ НЕТТО БЛЮДА</t>
  </si>
  <si>
    <t>Продукт (полуфабрикат)</t>
  </si>
  <si>
    <t>Брутто, г</t>
  </si>
  <si>
    <t>Нетто, г</t>
  </si>
  <si>
    <t>Цена</t>
  </si>
  <si>
    <t>Сумма</t>
  </si>
  <si>
    <t>Яйцо</t>
  </si>
  <si>
    <t>  или Меланж</t>
  </si>
  <si>
    <t>Молоко</t>
  </si>
  <si>
    <t>  или Вода</t>
  </si>
  <si>
    <r>
      <t>  ~ </t>
    </r>
    <r>
      <rPr>
        <i/>
        <sz val="10.5"/>
        <color rgb="FF464646"/>
        <rFont val="Calibri"/>
        <family val="2"/>
        <charset val="204"/>
        <scheme val="minor"/>
      </rPr>
      <t>Масса омлетной смеси</t>
    </r>
  </si>
  <si>
    <t>-</t>
  </si>
  <si>
    <t>Масло сливочное</t>
  </si>
  <si>
    <r>
      <t>  ~ </t>
    </r>
    <r>
      <rPr>
        <i/>
        <sz val="10.5"/>
        <color rgb="FF464646"/>
        <rFont val="Calibri"/>
        <family val="2"/>
        <charset val="204"/>
        <scheme val="minor"/>
      </rPr>
      <t>Масса готового омлета</t>
    </r>
  </si>
  <si>
    <t>Чай-заварка №375</t>
  </si>
  <si>
    <r>
      <t xml:space="preserve">Источник: </t>
    </r>
    <r>
      <rPr>
        <b/>
        <sz val="10"/>
        <color rgb="FF000000"/>
        <rFont val="Arial"/>
        <family val="2"/>
        <charset val="204"/>
      </rPr>
      <t>Сборник рецептур на продукцию для обучающихся во всех образовательных учреждениях.</t>
    </r>
  </si>
  <si>
    <t>РЕЦЕПТУРА (РАСКЛАДКА ПРОДУКТОВ) НА 50 ГРАММ НЕТТО БЛЮДА</t>
  </si>
  <si>
    <t>Чай высшего сорта</t>
  </si>
  <si>
    <t>460</t>
  </si>
  <si>
    <t>Вода</t>
  </si>
  <si>
    <t>Чай с лимоном №377</t>
  </si>
  <si>
    <t>Чай-заварка № 375</t>
  </si>
  <si>
    <t>Сахарный песок</t>
  </si>
  <si>
    <t>46</t>
  </si>
  <si>
    <t>Лимон</t>
  </si>
  <si>
    <t>165</t>
  </si>
  <si>
    <t>41,40</t>
  </si>
  <si>
    <t>2 день</t>
  </si>
  <si>
    <t>Сырники из творога запеченные №321</t>
  </si>
  <si>
    <r>
      <t>Вид обработки: </t>
    </r>
    <r>
      <rPr>
        <b/>
        <sz val="10.5"/>
        <color rgb="FF636363"/>
        <rFont val="Calibri"/>
        <family val="2"/>
        <charset val="204"/>
        <scheme val="minor"/>
      </rPr>
      <t>Запекание</t>
    </r>
  </si>
  <si>
    <t>Вес блюда: </t>
  </si>
  <si>
    <t>ПЕРЕСЧИТАТЬ</t>
  </si>
  <si>
    <t>Творог</t>
  </si>
  <si>
    <t>Крупа манная</t>
  </si>
  <si>
    <t>Ванилин</t>
  </si>
  <si>
    <t>Мука пшеничная</t>
  </si>
  <si>
    <t>Сметана</t>
  </si>
  <si>
    <r>
      <t>  ~ </t>
    </r>
    <r>
      <rPr>
        <i/>
        <sz val="10.5"/>
        <color rgb="FF464646"/>
        <rFont val="Calibri"/>
        <family val="2"/>
        <charset val="204"/>
        <scheme val="minor"/>
      </rPr>
      <t>Масса полуфабриката</t>
    </r>
  </si>
  <si>
    <t>повидло яблочное</t>
  </si>
  <si>
    <r>
      <t xml:space="preserve">Источник: </t>
    </r>
    <r>
      <rPr>
        <b/>
        <sz val="10"/>
        <color rgb="FF000000"/>
        <rFont val="Calibri"/>
        <family val="2"/>
        <charset val="204"/>
        <scheme val="minor"/>
      </rPr>
      <t>Сборник рецептур на продукцию для обучающихся во всех образовательных учреждениях.</t>
    </r>
  </si>
  <si>
    <t>3 день</t>
  </si>
  <si>
    <t>Каша овсяная "Геркулес" молочная вязкая №184</t>
  </si>
  <si>
    <r>
      <t>Вид обработки: </t>
    </r>
    <r>
      <rPr>
        <b/>
        <sz val="8"/>
        <color rgb="FF636363"/>
        <rFont val="Calibri"/>
        <family val="2"/>
        <charset val="204"/>
        <scheme val="minor"/>
      </rPr>
      <t>Варка</t>
    </r>
  </si>
  <si>
    <r>
      <t>Вес блюд</t>
    </r>
    <r>
      <rPr>
        <sz val="10"/>
        <color rgb="FF636363"/>
        <rFont val="Calibri"/>
        <family val="2"/>
        <charset val="204"/>
        <scheme val="minor"/>
      </rPr>
      <t>а: </t>
    </r>
  </si>
  <si>
    <r>
      <t xml:space="preserve">Источник: </t>
    </r>
    <r>
      <rPr>
        <b/>
        <sz val="10"/>
        <color rgb="FF000000"/>
        <rFont val="Calibri"/>
        <family val="2"/>
        <charset val="204"/>
        <scheme val="minor"/>
      </rPr>
      <t>Сборник рецептур блюд и кулинарных изделий для предприятий общественного питания при общеобразовательных школах/ Под ред.Ф.Л.Марчука и В.Т.Лапшиной. - Изд. Хлебпродинформ, 2004..</t>
    </r>
  </si>
  <si>
    <t>Геркулес</t>
  </si>
  <si>
    <t>Соль пищевая йодированная</t>
  </si>
  <si>
    <r>
      <t>  ~ </t>
    </r>
    <r>
      <rPr>
        <i/>
        <sz val="10"/>
        <color rgb="FF464646"/>
        <rFont val="Calibri"/>
        <family val="2"/>
        <charset val="204"/>
        <scheme val="minor"/>
      </rPr>
      <t>Каша рассыпчатая</t>
    </r>
  </si>
  <si>
    <t>батон</t>
  </si>
  <si>
    <t>49,22</t>
  </si>
  <si>
    <t>масло</t>
  </si>
  <si>
    <t>345</t>
  </si>
  <si>
    <t>сыр</t>
  </si>
  <si>
    <t>385</t>
  </si>
  <si>
    <t>4 день</t>
  </si>
  <si>
    <t>Каша манная молочная жидкая №262</t>
  </si>
  <si>
    <r>
      <t>Вид обработки: </t>
    </r>
    <r>
      <rPr>
        <b/>
        <sz val="10.5"/>
        <color rgb="FF636363"/>
        <rFont val="Calibri"/>
        <family val="2"/>
        <charset val="204"/>
        <scheme val="minor"/>
      </rPr>
      <t>Варка</t>
    </r>
  </si>
  <si>
    <r>
      <t>  ~ </t>
    </r>
    <r>
      <rPr>
        <i/>
        <sz val="10.5"/>
        <color rgb="FF464646"/>
        <rFont val="Calibri"/>
        <family val="2"/>
        <charset val="204"/>
        <scheme val="minor"/>
      </rPr>
      <t>Маса каши</t>
    </r>
  </si>
  <si>
    <t>5 день</t>
  </si>
  <si>
    <t>Каша рисовая молочная вязкая №183</t>
  </si>
  <si>
    <r>
      <t xml:space="preserve">Источник: </t>
    </r>
    <r>
      <rPr>
        <b/>
        <sz val="10.5"/>
        <color rgb="FF000000"/>
        <rFont val="Calibri"/>
        <family val="2"/>
        <charset val="204"/>
        <scheme val="minor"/>
      </rPr>
      <t>Сборник рецептур блюд и кулинарных изделий для предприятий общественного питания при общеобразовательных школах/ Под ред.Ф.Л.Марчука и В.Т.Лапшиной. - Изд. Хлебпродинформ, 2004..</t>
    </r>
  </si>
  <si>
    <t>Крупа рисовая</t>
  </si>
  <si>
    <r>
      <t>  ~ </t>
    </r>
    <r>
      <rPr>
        <i/>
        <sz val="10.5"/>
        <color rgb="FF464646"/>
        <rFont val="Calibri"/>
        <family val="2"/>
        <charset val="204"/>
        <scheme val="minor"/>
      </rPr>
      <t>Каша рассыпчатая</t>
    </r>
  </si>
  <si>
    <t>Бутерброд с маслом (сливочным или шоколадным) №1</t>
  </si>
  <si>
    <r>
      <t xml:space="preserve">Источник: </t>
    </r>
    <r>
      <rPr>
        <b/>
        <sz val="11"/>
        <color rgb="FF000000"/>
        <rFont val="Calibri"/>
        <family val="2"/>
        <charset val="204"/>
        <scheme val="minor"/>
      </rPr>
      <t>Сборник рецептур на продукцию для обучающихся во всех образовательных учреждениях.</t>
    </r>
  </si>
  <si>
    <r>
      <t>Вид обработки: </t>
    </r>
    <r>
      <rPr>
        <b/>
        <sz val="11"/>
        <color rgb="FF000000"/>
        <rFont val="Calibri"/>
        <family val="2"/>
        <charset val="204"/>
        <scheme val="minor"/>
      </rPr>
      <t>Без обработки</t>
    </r>
  </si>
  <si>
    <t>  или Масло шоколадное</t>
  </si>
  <si>
    <t>  или Хлеб пшеничный</t>
  </si>
  <si>
    <t xml:space="preserve">6 день </t>
  </si>
  <si>
    <t>Запеканка из творога №319</t>
  </si>
  <si>
    <r>
      <t>Вид обработки: </t>
    </r>
    <r>
      <rPr>
        <b/>
        <sz val="10.5"/>
        <color rgb="FF000000"/>
        <rFont val="Calibri"/>
        <family val="2"/>
        <charset val="204"/>
        <scheme val="minor"/>
      </rPr>
      <t>Запечение</t>
    </r>
  </si>
  <si>
    <r>
      <t>  </t>
    </r>
    <r>
      <rPr>
        <u/>
        <sz val="11"/>
        <color theme="10"/>
        <rFont val="Calibri"/>
        <family val="2"/>
        <charset val="204"/>
      </rPr>
      <t>или Молоко стерилизованное 3,2% жирности</t>
    </r>
  </si>
  <si>
    <t>Сметана 10,0% жирности</t>
  </si>
  <si>
    <t>Сухари</t>
  </si>
  <si>
    <t>7 день</t>
  </si>
  <si>
    <t>Каша пшенная молочная жидкая №267</t>
  </si>
  <si>
    <t>Пшено</t>
  </si>
  <si>
    <r>
      <t>  ~ </t>
    </r>
    <r>
      <rPr>
        <i/>
        <sz val="10.5"/>
        <color rgb="FF464646"/>
        <rFont val="Calibri"/>
        <family val="2"/>
        <charset val="204"/>
        <scheme val="minor"/>
      </rPr>
      <t>Масса каши</t>
    </r>
  </si>
  <si>
    <t>8 день</t>
  </si>
  <si>
    <t xml:space="preserve">9 день </t>
  </si>
  <si>
    <t>10 день</t>
  </si>
  <si>
    <t>сахар</t>
  </si>
  <si>
    <t>Салат из свежих помидоров и огурцов</t>
  </si>
  <si>
    <t>Фрукты</t>
  </si>
  <si>
    <t>Биточки (котлеты) рыбные</t>
  </si>
  <si>
    <t>9/7</t>
  </si>
  <si>
    <t>Гуляш</t>
  </si>
  <si>
    <t>Котлеты рубленные из птицы или кролика</t>
  </si>
  <si>
    <t xml:space="preserve">Котлеты, биточки, шницели рубленные </t>
  </si>
  <si>
    <t>Согласовано:</t>
  </si>
  <si>
    <t>Утверждаю:</t>
  </si>
  <si>
    <t xml:space="preserve">Начальник территориального отдела Управления </t>
  </si>
  <si>
    <t>Начальник управления образования администрации</t>
  </si>
  <si>
    <t>Федеральной службы по надзору в сфере защиты прав потребителей</t>
  </si>
  <si>
    <t>муниципального района "Корочанский район"</t>
  </si>
  <si>
    <t xml:space="preserve"> и благополучия человека по Белгородской области в Губкинском районе</t>
  </si>
  <si>
    <t>Н.С. Имамедова</t>
  </si>
  <si>
    <t>Г.И.Крештель</t>
  </si>
  <si>
    <t xml:space="preserve">Перспективное меню завтраков и обедов </t>
  </si>
  <si>
    <t>общеобразовательных учреждений  муниципального района</t>
  </si>
  <si>
    <t>«Корочанский район»</t>
  </si>
  <si>
    <t>в период летней оздоровительной кампании</t>
  </si>
  <si>
    <t>Возрастная категория: 7-13 лет</t>
  </si>
  <si>
    <t>"____" _______________2021 г.</t>
  </si>
  <si>
    <t>"____" __________2021 г.</t>
  </si>
  <si>
    <t>на 2020-2021 учебный год</t>
  </si>
  <si>
    <t>для подростков 14-18 лет в лагерях труда и отдыха</t>
  </si>
  <si>
    <t>на 2021 год</t>
  </si>
  <si>
    <t>яйцо 40 грамм</t>
  </si>
  <si>
    <t>Салат из свежих помидоров и огурцов №24</t>
  </si>
  <si>
    <t>Помидоры (томаты)</t>
  </si>
  <si>
    <t>Огурец свежий</t>
  </si>
  <si>
    <t>Лук зеленый</t>
  </si>
  <si>
    <t>  или Лук репчатый</t>
  </si>
  <si>
    <t>Масло растительное</t>
  </si>
  <si>
    <t>Суп картофельный с макаронными изделиями №103</t>
  </si>
  <si>
    <t>РЕЦЕПТУРА (РАСКЛАДКА ПРОДУКТОВ) НА 250 ГРАММ НЕТТО БЛЮДА</t>
  </si>
  <si>
    <t>Картофель</t>
  </si>
  <si>
    <t>Макароны из муки 1 сорта</t>
  </si>
  <si>
    <t>Лапша</t>
  </si>
  <si>
    <t>Вермишель</t>
  </si>
  <si>
    <t>Лапша домашняя № 114</t>
  </si>
  <si>
    <t>Макаронные изделия, высшего сорта, яичные</t>
  </si>
  <si>
    <t>Морковь</t>
  </si>
  <si>
    <t>Лук репчатый</t>
  </si>
  <si>
    <t>Бульон костный № 80</t>
  </si>
  <si>
    <t>  или Бульон рыбный</t>
  </si>
  <si>
    <t>  или Бульон куриный</t>
  </si>
  <si>
    <t>Лавровый лист</t>
  </si>
  <si>
    <t>Соль поваренная пищевая</t>
  </si>
  <si>
    <t>Каша гречневая рассыпчатая №237</t>
  </si>
  <si>
    <r>
      <t>Вид обработки: </t>
    </r>
    <r>
      <rPr>
        <b/>
        <sz val="9"/>
        <color rgb="FF636363"/>
        <rFont val="Arial"/>
        <family val="2"/>
        <charset val="204"/>
      </rPr>
      <t>Варка</t>
    </r>
  </si>
  <si>
    <t>РЕЦЕПТУРА (РАСКЛАДКА ПРОДУКТОВ) НА 180 ГРАММ НЕТТО БЛЮДА</t>
  </si>
  <si>
    <t>Гречневая крупа</t>
  </si>
  <si>
    <r>
      <t>  ~ </t>
    </r>
    <r>
      <rPr>
        <i/>
        <sz val="9"/>
        <color rgb="FF464646"/>
        <rFont val="Arial"/>
        <family val="2"/>
        <charset val="204"/>
      </rPr>
      <t>Масса каши</t>
    </r>
  </si>
  <si>
    <t>Котлеты, биточки, шницели рубленые №282</t>
  </si>
  <si>
    <r>
      <t>Вид обработки: </t>
    </r>
    <r>
      <rPr>
        <b/>
        <sz val="10.5"/>
        <color rgb="FF636363"/>
        <rFont val="Arial"/>
        <family val="2"/>
        <charset val="204"/>
      </rPr>
      <t>Запечение</t>
    </r>
  </si>
  <si>
    <t>РЕЦЕПТУРА (РАСКЛАДКА ПРОДУКТОВ) НА 100 ГРАММ НЕТТО БЛЮДА</t>
  </si>
  <si>
    <t>Говядина 1 кат.</t>
  </si>
  <si>
    <t>  или Свинина мясная</t>
  </si>
  <si>
    <t>  или Телятина 1 кат.</t>
  </si>
  <si>
    <r>
      <t>  ~ </t>
    </r>
    <r>
      <rPr>
        <i/>
        <sz val="10.5"/>
        <color rgb="FF464646"/>
        <rFont val="Arial"/>
        <family val="2"/>
        <charset val="204"/>
      </rPr>
      <t>Мясо – котлетное</t>
    </r>
  </si>
  <si>
    <t>Хлеб пшеничный, формовой из муки 1 сорта</t>
  </si>
  <si>
    <t>Молоко стерилизованное 3,5% жирности</t>
  </si>
  <si>
    <t>Сухари панировочные</t>
  </si>
  <si>
    <r>
      <t>  ~ </t>
    </r>
    <r>
      <rPr>
        <i/>
        <sz val="10.5"/>
        <color rgb="FF464646"/>
        <rFont val="Arial"/>
        <family val="2"/>
        <charset val="204"/>
      </rPr>
      <t>Масса полуфабриката</t>
    </r>
  </si>
  <si>
    <t>СОК</t>
  </si>
  <si>
    <t>Овощи натуральные свежие.</t>
  </si>
  <si>
    <t>Наименование сырья</t>
  </si>
  <si>
    <t>Расход сырья и полуфабрикатов</t>
  </si>
  <si>
    <t>1 порц</t>
  </si>
  <si>
    <t>Помидоры свежие</t>
  </si>
  <si>
    <t>Выход</t>
  </si>
  <si>
    <t>Капуста белокочанная</t>
  </si>
  <si>
    <t>Томат-пюре</t>
  </si>
  <si>
    <t>Бульон мясной</t>
  </si>
  <si>
    <t>Плов из птицы №646</t>
  </si>
  <si>
    <t>Цыпленок-бройлер</t>
  </si>
  <si>
    <t>  или Часть Цыпленока-бройлера</t>
  </si>
  <si>
    <r>
      <t>  ~ </t>
    </r>
    <r>
      <rPr>
        <i/>
        <sz val="9.5"/>
        <color theme="1"/>
        <rFont val="Calibri"/>
        <family val="2"/>
        <charset val="204"/>
        <scheme val="minor"/>
      </rPr>
      <t>Масса готовой курицы</t>
    </r>
  </si>
  <si>
    <t>Рис</t>
  </si>
  <si>
    <t>Томат-паста</t>
  </si>
  <si>
    <r>
      <t>  ~ </t>
    </r>
    <r>
      <rPr>
        <i/>
        <sz val="9.5"/>
        <color rgb="FF333333"/>
        <rFont val="Calibri"/>
        <family val="2"/>
        <charset val="204"/>
        <scheme val="minor"/>
      </rPr>
      <t>Масса риса и овощей</t>
    </r>
  </si>
  <si>
    <t>Компот из сушеных фруктов №376</t>
  </si>
  <si>
    <t>Смесь сухофруктов</t>
  </si>
  <si>
    <t>  или Яблоки сушеные</t>
  </si>
  <si>
    <t>  или Груша сушеная</t>
  </si>
  <si>
    <t>  или Абрикосы сушеные без косточки (курага)</t>
  </si>
  <si>
    <t>  или Урюк</t>
  </si>
  <si>
    <t>  или Изюм</t>
  </si>
  <si>
    <r>
      <t>  ~ </t>
    </r>
    <r>
      <rPr>
        <i/>
        <sz val="9"/>
        <color rgb="FF464646"/>
        <rFont val="Arial"/>
        <family val="2"/>
        <charset val="204"/>
      </rPr>
      <t>Масса плодов или ягод вареных</t>
    </r>
  </si>
  <si>
    <r>
      <t>  ~ </t>
    </r>
    <r>
      <rPr>
        <i/>
        <sz val="9"/>
        <color rgb="FF464646"/>
        <rFont val="Arial"/>
        <family val="2"/>
        <charset val="204"/>
      </rPr>
      <t>Для компота из кураги и изюма закладка сахара составляет</t>
    </r>
  </si>
  <si>
    <t>Лимонная кислота</t>
  </si>
  <si>
    <r>
      <t>Вид обработки: </t>
    </r>
    <r>
      <rPr>
        <b/>
        <sz val="10.5"/>
        <color rgb="FF000000"/>
        <rFont val="Arial"/>
        <family val="2"/>
        <charset val="204"/>
      </rPr>
      <t>Жарение</t>
    </r>
  </si>
  <si>
    <t>РЕЦЕПТУРА (РАСКЛАДКА ПРОДУКТОВ) НА 150 ГРАММ НЕТТО БЛЮДА</t>
  </si>
  <si>
    <r>
      <t>  ~ </t>
    </r>
    <r>
      <rPr>
        <i/>
        <sz val="10.5"/>
        <color rgb="FF464646"/>
        <rFont val="Arial"/>
        <family val="2"/>
        <charset val="204"/>
      </rPr>
      <t>Тесто для оладий:</t>
    </r>
  </si>
  <si>
    <t>Пшеничная мука, высшего сорта</t>
  </si>
  <si>
    <t>Молоко стерилизованное 3,2% жирности</t>
  </si>
  <si>
    <t>Дрожжи сухие</t>
  </si>
  <si>
    <t>Масло подсолнечное</t>
  </si>
  <si>
    <r>
      <t>  ~ </t>
    </r>
    <r>
      <rPr>
        <i/>
        <sz val="10.5"/>
        <color rgb="FF464646"/>
        <rFont val="Arial"/>
        <family val="2"/>
        <charset val="204"/>
      </rPr>
      <t>Масса готовых оладий</t>
    </r>
  </si>
  <si>
    <t>Повидло</t>
  </si>
  <si>
    <t>Молоко пастерилизованное</t>
  </si>
  <si>
    <t>Оладьи с повидлом №556</t>
  </si>
  <si>
    <t xml:space="preserve"> огурцы свежие</t>
  </si>
  <si>
    <t>Фрукты (банан)</t>
  </si>
  <si>
    <t>Суп картофельный с крупой</t>
  </si>
  <si>
    <t>Бульон мясной № 511</t>
  </si>
  <si>
    <t>Крупа перловая</t>
  </si>
  <si>
    <t>  или Крупа овсяная</t>
  </si>
  <si>
    <t>  или Пшеничная крупа</t>
  </si>
  <si>
    <t>  или Крупа манная</t>
  </si>
  <si>
    <t>  или Рис, зерно продовольственное</t>
  </si>
  <si>
    <t>  или Крупа пшено шлифованное</t>
  </si>
  <si>
    <t>  или Овсяные хлопья "Геркулес"</t>
  </si>
  <si>
    <t>Морковь, красная</t>
  </si>
  <si>
    <t>170</t>
  </si>
  <si>
    <t>Макаронные изделия отварные №202</t>
  </si>
  <si>
    <t>Макаронные изделия</t>
  </si>
  <si>
    <t>Гуляш №260</t>
  </si>
  <si>
    <r>
      <t>Вид обработки: </t>
    </r>
    <r>
      <rPr>
        <b/>
        <sz val="9"/>
        <color rgb="FF636363"/>
        <rFont val="Arial"/>
        <family val="2"/>
        <charset val="204"/>
      </rPr>
      <t>Тушение</t>
    </r>
  </si>
  <si>
    <r>
      <t xml:space="preserve">Источник: </t>
    </r>
    <r>
      <rPr>
        <b/>
        <sz val="9"/>
        <color rgb="FF000000"/>
        <rFont val="Arial"/>
        <family val="2"/>
        <charset val="204"/>
      </rPr>
      <t>Сборник рецептур на продукцию для обучающихся во всех образовательных учреждениях.</t>
    </r>
  </si>
  <si>
    <t>Говядина, лопаточная часть (заплечная)</t>
  </si>
  <si>
    <t>  или Говядина, лопаточная часть (плечевая)</t>
  </si>
  <si>
    <t>  или Говядина, подлопаточная часть</t>
  </si>
  <si>
    <t>  или Говядина, грудинка (мякоть)</t>
  </si>
  <si>
    <t>  или Говядина, покромка</t>
  </si>
  <si>
    <t>  или Свинина, лопаточная часть</t>
  </si>
  <si>
    <t>  или Свинина, шейная часть (мякоть)</t>
  </si>
  <si>
    <r>
      <t>  ~ </t>
    </r>
    <r>
      <rPr>
        <i/>
        <sz val="9"/>
        <color rgb="FF464646"/>
        <rFont val="Arial"/>
        <family val="2"/>
        <charset val="204"/>
      </rPr>
      <t>Масса тушеного мяса</t>
    </r>
  </si>
  <si>
    <r>
      <t>  ~ </t>
    </r>
    <r>
      <rPr>
        <i/>
        <sz val="9"/>
        <color rgb="FF464646"/>
        <rFont val="Arial"/>
        <family val="2"/>
        <charset val="204"/>
      </rPr>
      <t>Масса соуса</t>
    </r>
  </si>
  <si>
    <t>Кисель из концентрата плодового или ягодного №516</t>
  </si>
  <si>
    <t>Концентрат киселя витаминизированного</t>
  </si>
  <si>
    <t>Пюре картофельное №321</t>
  </si>
  <si>
    <r>
      <t>  ~ </t>
    </r>
    <r>
      <rPr>
        <i/>
        <sz val="9"/>
        <color rgb="FF464646"/>
        <rFont val="Arial"/>
        <family val="2"/>
        <charset val="204"/>
      </rPr>
      <t>Масса кипяченого молока</t>
    </r>
  </si>
  <si>
    <r>
      <t>  ~ </t>
    </r>
    <r>
      <rPr>
        <i/>
        <sz val="9"/>
        <color rgb="FF464646"/>
        <rFont val="Arial"/>
        <family val="2"/>
        <charset val="204"/>
      </rPr>
      <t>При отсутствии молока можно на 10 г увеличить норму закладки сливочного масла</t>
    </r>
  </si>
  <si>
    <t>Рыба, тушенная с овощами №4/7</t>
  </si>
  <si>
    <t>Минтай</t>
  </si>
  <si>
    <t>Борщ с капустой и картофелем №128</t>
  </si>
  <si>
    <t>Свекла</t>
  </si>
  <si>
    <t>  или Капуста белокочанная, квашеная</t>
  </si>
  <si>
    <t>Говядина, тазобедренная часть(верхний кусок)</t>
  </si>
  <si>
    <t>  или Говядина, тазобедренная часть (внутренний кусок)</t>
  </si>
  <si>
    <r>
      <t>  ~ </t>
    </r>
    <r>
      <rPr>
        <i/>
        <sz val="10.5"/>
        <color rgb="FF464646"/>
        <rFont val="Arial"/>
        <family val="2"/>
        <charset val="204"/>
      </rPr>
      <t>Масса тушеного мяса</t>
    </r>
  </si>
  <si>
    <t>Мясо тушеное №256</t>
  </si>
  <si>
    <r>
      <t xml:space="preserve">Источник: </t>
    </r>
    <r>
      <rPr>
        <b/>
        <sz val="10.5"/>
        <color rgb="FF000000"/>
        <rFont val="Arial"/>
        <family val="2"/>
        <charset val="204"/>
      </rPr>
      <t>Сборник рецептур на продукцию для обучающихся во всех образовательных учреждениях.</t>
    </r>
  </si>
  <si>
    <r>
      <t>Вид обработки: </t>
    </r>
    <r>
      <rPr>
        <b/>
        <sz val="10.5"/>
        <color rgb="FF000000"/>
        <rFont val="Arial"/>
        <family val="2"/>
        <charset val="204"/>
      </rPr>
      <t>Тушение</t>
    </r>
  </si>
  <si>
    <t>  или Говядина, тазобедренная часть (боковой кусок)</t>
  </si>
  <si>
    <t>  или Баранина, лопаточная часть</t>
  </si>
  <si>
    <t>  или Баранина, грудинка мякоть</t>
  </si>
  <si>
    <r>
      <t>  ~ </t>
    </r>
    <r>
      <rPr>
        <i/>
        <sz val="10.5"/>
        <color rgb="FF464646"/>
        <rFont val="Arial"/>
        <family val="2"/>
        <charset val="204"/>
      </rPr>
      <t>Масса соуса</t>
    </r>
  </si>
  <si>
    <t>Фрукты апельсин</t>
  </si>
  <si>
    <t>6 день</t>
  </si>
  <si>
    <t>Птица тушеная №301</t>
  </si>
  <si>
    <t>Курица, 1 категории</t>
  </si>
  <si>
    <t>  или Бройлеры (цыплята) 1 кат.</t>
  </si>
  <si>
    <t>  или Индейки 1 кат.</t>
  </si>
  <si>
    <t>  или Филе птицы (полуфабрикат)</t>
  </si>
  <si>
    <r>
      <t>  ~ </t>
    </r>
    <r>
      <rPr>
        <i/>
        <sz val="9"/>
        <color rgb="FF464646"/>
        <rFont val="Arial"/>
        <family val="2"/>
        <charset val="204"/>
      </rPr>
      <t>Масса отварной птицы</t>
    </r>
  </si>
  <si>
    <t>Соус сметанный № 354</t>
  </si>
  <si>
    <t>  или Соус сметанный № 367</t>
  </si>
  <si>
    <t>  или Соус сметанный с томатом № 355</t>
  </si>
  <si>
    <t>Соус сметанный №354</t>
  </si>
  <si>
    <t>Пшеничная мука, первого сорта</t>
  </si>
  <si>
    <t>  или Отвар</t>
  </si>
  <si>
    <r>
      <t>  ~ </t>
    </r>
    <r>
      <rPr>
        <i/>
        <sz val="9"/>
        <color rgb="FF464646"/>
        <rFont val="Arial"/>
        <family val="2"/>
        <charset val="204"/>
      </rPr>
      <t>Масса белого соуса</t>
    </r>
  </si>
  <si>
    <t>443,54</t>
  </si>
  <si>
    <t>Бутерброд</t>
  </si>
  <si>
    <t>Суп картофельный с крупой (РИС)</t>
  </si>
  <si>
    <t>Биточки (котлеты) рыбные №9/7</t>
  </si>
  <si>
    <r>
      <t>Вид обработки: </t>
    </r>
    <r>
      <rPr>
        <b/>
        <sz val="10.5"/>
        <color rgb="FF000000"/>
        <rFont val="Arial"/>
        <family val="2"/>
        <charset val="204"/>
      </rPr>
      <t>Варка</t>
    </r>
  </si>
  <si>
    <t>Хлеб пшеничный, формовой из муки высшего сорта</t>
  </si>
  <si>
    <t>Молоко пастеризованное, 2,5% жирности</t>
  </si>
  <si>
    <t>Фрукты (бабан)</t>
  </si>
  <si>
    <t>Фрукты (Апельсин)</t>
  </si>
  <si>
    <t>Фрукты банан</t>
  </si>
  <si>
    <t>Фрукты  апельсин</t>
  </si>
  <si>
    <t>9 день</t>
  </si>
  <si>
    <t>Суп картофельный с  бобовыми №144</t>
  </si>
  <si>
    <t>Наименование блюда: Суп картофельный с  бобовыми</t>
  </si>
  <si>
    <r>
      <t>Технологическая карта (кулинарный рецепт) </t>
    </r>
    <r>
      <rPr>
        <b/>
        <sz val="9.5"/>
        <color theme="1"/>
        <rFont val="Times New Roman"/>
        <family val="1"/>
        <charset val="204"/>
      </rPr>
      <t>№144</t>
    </r>
  </si>
  <si>
    <r>
      <t>Вид обработки: </t>
    </r>
    <r>
      <rPr>
        <b/>
        <sz val="9.5"/>
        <color theme="1"/>
        <rFont val="Times New Roman"/>
        <family val="1"/>
        <charset val="204"/>
      </rPr>
      <t>Варка</t>
    </r>
  </si>
  <si>
    <t xml:space="preserve">Вес </t>
  </si>
  <si>
    <t> грамм </t>
  </si>
  <si>
    <t>Горох  лущеный</t>
  </si>
  <si>
    <t xml:space="preserve">Лук репчатый </t>
  </si>
  <si>
    <t xml:space="preserve">Масло растительное </t>
  </si>
  <si>
    <t>Вода или бульон</t>
  </si>
  <si>
    <t>Котлеты рубленые из птицы или кролика №305</t>
  </si>
  <si>
    <r>
      <t>Вид обработки: </t>
    </r>
    <r>
      <rPr>
        <b/>
        <sz val="10.5"/>
        <color rgb="FF000000"/>
        <rFont val="Arial"/>
        <family val="2"/>
        <charset val="204"/>
      </rPr>
      <t>Запечение</t>
    </r>
  </si>
  <si>
    <t>  или Куриный окорочок</t>
  </si>
  <si>
    <t>  или Мясо кролика</t>
  </si>
  <si>
    <r>
      <t>  ~ </t>
    </r>
    <r>
      <rPr>
        <i/>
        <sz val="10.5"/>
        <color rgb="FF464646"/>
        <rFont val="Arial"/>
        <family val="2"/>
        <charset val="204"/>
      </rPr>
      <t>Куриные окорочка (мякоть без кожи и жира)</t>
    </r>
  </si>
  <si>
    <t>Г.И. Крештель</t>
  </si>
  <si>
    <t>Суп картофельный с крупой (рис)</t>
  </si>
  <si>
    <t>200/26</t>
  </si>
  <si>
    <t>Оладьи с повидлом</t>
  </si>
  <si>
    <t>136/14</t>
  </si>
  <si>
    <t>Овощи натуральные свежие (огурцы)</t>
  </si>
  <si>
    <t>200/27</t>
  </si>
  <si>
    <t>для подростков в возрасте 14-18 лет в лагерях труда и отдыха в период каникул</t>
  </si>
  <si>
    <t>200/40</t>
  </si>
  <si>
    <t>136/40</t>
  </si>
  <si>
    <t>55</t>
  </si>
  <si>
    <t>215</t>
  </si>
  <si>
    <t>45,54</t>
  </si>
  <si>
    <t>550</t>
  </si>
  <si>
    <t>430,2</t>
  </si>
  <si>
    <t>430,20</t>
  </si>
  <si>
    <t>500</t>
  </si>
  <si>
    <t>54,14</t>
  </si>
  <si>
    <t xml:space="preserve"> </t>
  </si>
  <si>
    <t>"_____"_____________  2024 г.</t>
  </si>
  <si>
    <t>"_____"______________ 2024 г.</t>
  </si>
  <si>
    <t xml:space="preserve">Напиток апельсиновый или лимонный (с лимоном) </t>
  </si>
  <si>
    <t>1 порц.</t>
  </si>
  <si>
    <t>брутто, г</t>
  </si>
  <si>
    <t>нетто, г</t>
  </si>
  <si>
    <r>
      <t xml:space="preserve">Выход: </t>
    </r>
    <r>
      <rPr>
        <sz val="10"/>
        <color theme="1"/>
        <rFont val="Times New Roman"/>
        <family val="1"/>
        <charset val="204"/>
      </rPr>
      <t>200</t>
    </r>
  </si>
  <si>
    <t>Выход готового блюда</t>
  </si>
  <si>
    <t>Фрукты (апельсин)</t>
  </si>
  <si>
    <t xml:space="preserve">в период летней оздоровительной кампании для детей в возрасте 7-12 лет в лагерях труда и отдыха в период каникул </t>
  </si>
  <si>
    <t>на 2024  год (время пребывания детей в организации 6 часов с 08:30 до 14:30)</t>
  </si>
  <si>
    <t>Овощи натуральные свежие (помидоры)</t>
  </si>
  <si>
    <t>Плов из курицы</t>
  </si>
  <si>
    <t>Суп молочный с макоронными изделиями</t>
  </si>
  <si>
    <t>Гуляш из свинины</t>
  </si>
  <si>
    <t>Суп картофельный с (пшенной крупой)</t>
  </si>
  <si>
    <t>Котлеты или биточки рыбные</t>
  </si>
  <si>
    <t>Суп картофельный с бобовыми (1-й вариант)</t>
  </si>
  <si>
    <t>Омлет натуральный №301</t>
  </si>
  <si>
    <t>Хлеб пшеничный №108</t>
  </si>
  <si>
    <t>Чай-заварка №492</t>
  </si>
  <si>
    <t>650</t>
  </si>
  <si>
    <t>73</t>
  </si>
  <si>
    <t>558</t>
  </si>
  <si>
    <t>50,09</t>
  </si>
  <si>
    <t>ЗАВТРАК</t>
  </si>
  <si>
    <t>Плоды свежие (апельсин) №112</t>
  </si>
  <si>
    <t>ОБЕД</t>
  </si>
  <si>
    <t>Салат из свежих помидоров и огурцов №31</t>
  </si>
  <si>
    <t>Суп картофельный с макаронными изделиями</t>
  </si>
  <si>
    <t>Соки овощные, фруктовые и ягодные (яблочные) №518</t>
  </si>
  <si>
    <t>Хлеб ржано-пшеничный формовой простой №516</t>
  </si>
  <si>
    <t>Запеканка из творога №313</t>
  </si>
  <si>
    <t>или Мука пшеничная</t>
  </si>
  <si>
    <t>ванилин</t>
  </si>
  <si>
    <t>Чай с сахаром</t>
  </si>
  <si>
    <t>Бутерброд с маслом  №1</t>
  </si>
  <si>
    <t>59,55</t>
  </si>
  <si>
    <t>Плоды свежие (банан) №112</t>
  </si>
  <si>
    <t>Фрукты (Банан)</t>
  </si>
  <si>
    <t>Овощи натуральные свежие (помидоры) №71</t>
  </si>
  <si>
    <t>Щи из свежей капусты с картофелем №142</t>
  </si>
  <si>
    <t>115.78</t>
  </si>
  <si>
    <t>или Цыплята потрошеные</t>
  </si>
  <si>
    <t xml:space="preserve">Куры потрошеные </t>
  </si>
  <si>
    <t>  или Бройлеры (цыплята)</t>
  </si>
  <si>
    <t>Соль рищевая йодированная</t>
  </si>
  <si>
    <t>Плов из птицы №131</t>
  </si>
  <si>
    <t>Компот из сушеных фруктов №508</t>
  </si>
  <si>
    <t>Суп молочный с макаронными изделиями</t>
  </si>
  <si>
    <t>Вид обработки: Варка</t>
  </si>
  <si>
    <t>молоко стерилизованное 3,2% жирности</t>
  </si>
  <si>
    <t>Макароны из муки в/с</t>
  </si>
  <si>
    <t>Масло сливочноен</t>
  </si>
  <si>
    <t>Компот из смеси сухофруктов</t>
  </si>
  <si>
    <t>Чай с сахаром №268</t>
  </si>
  <si>
    <t>Какао с молоком №496</t>
  </si>
  <si>
    <t>Какао-порошок</t>
  </si>
  <si>
    <t>0</t>
  </si>
  <si>
    <t>57,50</t>
  </si>
  <si>
    <t>Напиток апельсиновый или лимонный (с лимоном) №296</t>
  </si>
  <si>
    <t>Бутерброд с сыром  №3</t>
  </si>
  <si>
    <t>Сыр</t>
  </si>
  <si>
    <t>498</t>
  </si>
  <si>
    <t>  или Масло сливочное</t>
  </si>
  <si>
    <t>или Крупа пшено шлифованное</t>
  </si>
  <si>
    <t>или Бульон куриный</t>
  </si>
  <si>
    <t>или Бульон мясной</t>
  </si>
  <si>
    <t>Макаронные изделия отварные №291</t>
  </si>
  <si>
    <t>Гуляш из свинины №260</t>
  </si>
  <si>
    <t>Компот из смеси сухофруктов №508</t>
  </si>
  <si>
    <t>Чай с лимоном №494</t>
  </si>
  <si>
    <t>Чай-заварка № 492</t>
  </si>
  <si>
    <t>Бутерброд с маслом №1</t>
  </si>
  <si>
    <t>хлеб пшеничный</t>
  </si>
  <si>
    <t>или батон</t>
  </si>
  <si>
    <t>Батон</t>
  </si>
  <si>
    <t>Пюре картофельное №429</t>
  </si>
  <si>
    <t>Рыба, тушеная в томате с овощами</t>
  </si>
  <si>
    <t>Рыба, тушенная в томатном соусе с овощами №78</t>
  </si>
  <si>
    <t>РЕЦЕПТУРА (РАСКЛАДКА ПРОДУКТОВ) НА 140 ГРАММ НЕТТО БЛЮДА</t>
  </si>
  <si>
    <t xml:space="preserve">Соки овощные, фруктовые и ягодные (яблочный) №518 </t>
  </si>
  <si>
    <t>Каша рисовая молочная вязкая №181</t>
  </si>
  <si>
    <t>Овощи натуральные свежие (огурцы) №71</t>
  </si>
  <si>
    <t>Суп картофельный с крупой (рисовой) №61</t>
  </si>
  <si>
    <t>Котлеты или биточки рыбные №345</t>
  </si>
  <si>
    <t>РЕЦЕПТУРА (РАСКЛАДКА ПРОДУКТОВ) НА 120 ГРАММ НЕТТО БЛЮДА</t>
  </si>
  <si>
    <t>петрушка  (корень)</t>
  </si>
  <si>
    <t>Вес блюда:  200 грамм</t>
  </si>
  <si>
    <t>610</t>
  </si>
  <si>
    <t>Куры потрошеные</t>
  </si>
  <si>
    <t>Суп молочный с макаронными изделиями №165</t>
  </si>
  <si>
    <t xml:space="preserve">Суп картофельный с  (пшенной крупой) №61 </t>
  </si>
  <si>
    <t>Мясо тушеное №363</t>
  </si>
  <si>
    <t xml:space="preserve"> помидоры свежие</t>
  </si>
  <si>
    <t>340</t>
  </si>
  <si>
    <t>Полдник</t>
  </si>
  <si>
    <t>Кефир</t>
  </si>
  <si>
    <t>Булочка сдобная Веснушка</t>
  </si>
  <si>
    <t>Итого за полдник</t>
  </si>
  <si>
    <t>Декор Сложный</t>
  </si>
  <si>
    <t>Булочка сдобная с изюмом</t>
  </si>
  <si>
    <t>Кофейный напиток на молоке</t>
  </si>
  <si>
    <t>Булочка Кокетка с твороженной начинкой</t>
  </si>
  <si>
    <t>ПОЛДНИК</t>
  </si>
  <si>
    <t xml:space="preserve">Хлеб ржано-пшеничный </t>
  </si>
  <si>
    <t>Кофейный напиток растворимый</t>
  </si>
  <si>
    <t>Сахар</t>
  </si>
  <si>
    <t xml:space="preserve">Молоко </t>
  </si>
  <si>
    <t>Кофейный напиток с молоком №379</t>
  </si>
  <si>
    <t>Хлеб ржано-пшеничный  №516</t>
  </si>
  <si>
    <t>Хлеб ржано-пшеничный №516</t>
  </si>
  <si>
    <t>Кефир №280</t>
  </si>
  <si>
    <r>
      <t>на 2024  год (</t>
    </r>
    <r>
      <rPr>
        <b/>
        <sz val="12"/>
        <color rgb="FFFF0000"/>
        <rFont val="Times New Roman"/>
        <family val="1"/>
        <charset val="204"/>
      </rPr>
      <t>время пребывания детей в организации 6 часов с 08:30 до 14:30)</t>
    </r>
  </si>
  <si>
    <t>Плоды свежие (апельсин)</t>
  </si>
  <si>
    <t>Плоды свежие (Банан)</t>
  </si>
  <si>
    <t xml:space="preserve">Плоды свежие (апельсин) </t>
  </si>
  <si>
    <t>на 2024  год (время пребывания детей в организации 8 часов 30 минут с 08:30 до 17:00)</t>
  </si>
  <si>
    <t>Неделя 3</t>
  </si>
  <si>
    <t>Среднее потребление за 10 дней (завтрак + обед + полдник):</t>
  </si>
  <si>
    <t>РЕЦЕПТУРА (РАСКЛАДКА ПРОДУКТОВ) НА 130 ГРАММ НЕТТО БЛЮДА</t>
  </si>
  <si>
    <t>"_____"_____________  2025 г.</t>
  </si>
  <si>
    <t>"_____"______________ 2025 г.</t>
  </si>
  <si>
    <t>на 2025  год (время пребывания детей в организации 8 часов 30 минут с 08:30 до 17:00)</t>
  </si>
  <si>
    <t>80</t>
  </si>
  <si>
    <t>69</t>
  </si>
  <si>
    <t>1100</t>
  </si>
  <si>
    <t xml:space="preserve">Декор сложный </t>
  </si>
  <si>
    <t>Слойка с какао</t>
  </si>
  <si>
    <t>Декор сложный</t>
  </si>
  <si>
    <t>Слойка с малиной и яблоком</t>
  </si>
  <si>
    <t>Слойка с варенной сгущенкой</t>
  </si>
  <si>
    <t>Слойка с малиной и яблокос</t>
  </si>
  <si>
    <t>Слойка с вареной сгущенкой</t>
  </si>
  <si>
    <t>450</t>
  </si>
  <si>
    <t>65,5</t>
  </si>
  <si>
    <t>55,10</t>
  </si>
  <si>
    <t>55,1</t>
  </si>
  <si>
    <t>обед</t>
  </si>
  <si>
    <t>завтрак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</si>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</sst>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&quot; порц&quot;"/>
  </numFmts>
  <fonts count="1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22.5"/>
      <color rgb="FF3E3E3E"/>
      <name val="Calibri"/>
      <family val="2"/>
      <charset val="204"/>
      <scheme val="minor"/>
    </font>
    <font>
      <sz val="11"/>
      <color theme="9" tint="-0.249977111117893"/>
      <name val="Calibri"/>
      <family val="2"/>
      <charset val="204"/>
      <scheme val="minor"/>
    </font>
    <font>
      <sz val="10.5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.5"/>
      <color rgb="FF636363"/>
      <name val="Calibri"/>
      <family val="2"/>
      <charset val="204"/>
      <scheme val="minor"/>
    </font>
    <font>
      <b/>
      <sz val="10.5"/>
      <color rgb="FF000000"/>
      <name val="Calibri"/>
      <family val="2"/>
      <charset val="204"/>
      <scheme val="minor"/>
    </font>
    <font>
      <sz val="12"/>
      <color rgb="FF3E3E3E"/>
      <name val="Calibri"/>
      <family val="2"/>
      <charset val="204"/>
      <scheme val="minor"/>
    </font>
    <font>
      <sz val="10.5"/>
      <color rgb="FF464646"/>
      <name val="Calibri"/>
      <family val="2"/>
      <charset val="204"/>
      <scheme val="minor"/>
    </font>
    <font>
      <sz val="10.5"/>
      <color rgb="FF464646"/>
      <name val="Arial"/>
      <family val="2"/>
      <charset val="204"/>
    </font>
    <font>
      <b/>
      <sz val="10.5"/>
      <color rgb="FF464646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i/>
      <sz val="10.5"/>
      <color rgb="FF464646"/>
      <name val="Calibri"/>
      <family val="2"/>
      <charset val="204"/>
      <scheme val="minor"/>
    </font>
    <font>
      <i/>
      <sz val="10.5"/>
      <color rgb="FF464646"/>
      <name val="Arial"/>
      <family val="2"/>
      <charset val="204"/>
    </font>
    <font>
      <sz val="16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2"/>
      <color rgb="FF636363"/>
      <name val="Calibri"/>
      <family val="2"/>
      <charset val="204"/>
      <scheme val="minor"/>
    </font>
    <font>
      <sz val="10"/>
      <color rgb="FF464646"/>
      <name val="Calibri"/>
      <family val="2"/>
      <charset val="204"/>
      <scheme val="minor"/>
    </font>
    <font>
      <sz val="10"/>
      <color rgb="FF464646"/>
      <name val="Arial"/>
      <family val="2"/>
      <charset val="204"/>
    </font>
    <font>
      <u/>
      <sz val="11"/>
      <color rgb="FF0000FF"/>
      <name val="Calibri"/>
      <family val="2"/>
      <charset val="204"/>
      <scheme val="minor"/>
    </font>
    <font>
      <b/>
      <sz val="10"/>
      <color rgb="FF464646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4"/>
      <color rgb="FF636363"/>
      <name val="Calibri"/>
      <family val="2"/>
      <charset val="204"/>
      <scheme val="minor"/>
    </font>
    <font>
      <sz val="11"/>
      <color rgb="FF000000"/>
      <name val="Times New Roman CYR"/>
      <charset val="204"/>
    </font>
    <font>
      <sz val="10"/>
      <color rgb="FF000000"/>
      <name val="Times New Roman CYR"/>
      <charset val="204"/>
    </font>
    <font>
      <sz val="11"/>
      <name val="Calibri"/>
      <family val="2"/>
      <charset val="204"/>
      <scheme val="minor"/>
    </font>
    <font>
      <b/>
      <sz val="10.5"/>
      <color rgb="FF636363"/>
      <name val="Calibri"/>
      <family val="2"/>
      <charset val="204"/>
      <scheme val="minor"/>
    </font>
    <font>
      <sz val="12"/>
      <color theme="9" tint="-0.249977111117893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6"/>
      <color rgb="FF636363"/>
      <name val="Calibri"/>
      <family val="2"/>
      <charset val="204"/>
      <scheme val="minor"/>
    </font>
    <font>
      <sz val="10"/>
      <color rgb="FF636363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2"/>
      <color rgb="FF636363"/>
      <name val="Calibri"/>
      <family val="2"/>
      <charset val="204"/>
      <scheme val="minor"/>
    </font>
    <font>
      <sz val="8"/>
      <color rgb="FF636363"/>
      <name val="Calibri"/>
      <family val="2"/>
      <charset val="204"/>
      <scheme val="minor"/>
    </font>
    <font>
      <b/>
      <sz val="8"/>
      <color rgb="FF636363"/>
      <name val="Calibri"/>
      <family val="2"/>
      <charset val="204"/>
      <scheme val="minor"/>
    </font>
    <font>
      <sz val="10"/>
      <color rgb="FF464646"/>
      <name val="Times New Roman"/>
      <family val="1"/>
      <charset val="204"/>
    </font>
    <font>
      <b/>
      <sz val="10"/>
      <color rgb="FF464646"/>
      <name val="Times New Roman"/>
      <family val="1"/>
      <charset val="204"/>
    </font>
    <font>
      <i/>
      <sz val="10"/>
      <color rgb="FF464646"/>
      <name val="Calibri"/>
      <family val="2"/>
      <charset val="204"/>
      <scheme val="minor"/>
    </font>
    <font>
      <i/>
      <sz val="10"/>
      <color rgb="FF464646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6"/>
      <color rgb="FF636363"/>
      <name val="Calibri"/>
      <family val="2"/>
      <charset val="204"/>
      <scheme val="minor"/>
    </font>
    <font>
      <b/>
      <sz val="11"/>
      <color rgb="FF464646"/>
      <name val="Arial"/>
      <family val="2"/>
      <charset val="204"/>
    </font>
    <font>
      <b/>
      <sz val="14"/>
      <color rgb="FF636363"/>
      <name val="Calibri"/>
      <family val="2"/>
      <charset val="204"/>
      <scheme val="minor"/>
    </font>
    <font>
      <b/>
      <sz val="14"/>
      <color rgb="FF3E3E3E"/>
      <name val="Calibri"/>
      <family val="2"/>
      <charset val="204"/>
      <scheme val="minor"/>
    </font>
    <font>
      <sz val="11"/>
      <color rgb="FF636363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464646"/>
      <name val="Calibri"/>
      <family val="2"/>
      <charset val="204"/>
      <scheme val="minor"/>
    </font>
    <font>
      <sz val="11"/>
      <color rgb="FF464646"/>
      <name val="Arial"/>
      <family val="2"/>
      <charset val="204"/>
    </font>
    <font>
      <sz val="10.5"/>
      <name val="Arial"/>
      <family val="2"/>
      <charset val="204"/>
    </font>
    <font>
      <sz val="11"/>
      <name val="Calibri"/>
      <family val="2"/>
      <scheme val="minor"/>
    </font>
    <font>
      <b/>
      <sz val="16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20"/>
      <color rgb="FF636363"/>
      <name val="Arial"/>
      <family val="2"/>
      <charset val="204"/>
    </font>
    <font>
      <sz val="10"/>
      <color rgb="FF636363"/>
      <name val="Arial"/>
      <family val="2"/>
      <charset val="204"/>
    </font>
    <font>
      <sz val="9"/>
      <color rgb="FF464646"/>
      <name val="Arial"/>
      <family val="2"/>
      <charset val="204"/>
    </font>
    <font>
      <b/>
      <sz val="9"/>
      <color rgb="FF464646"/>
      <name val="Arial"/>
      <family val="2"/>
      <charset val="204"/>
    </font>
    <font>
      <i/>
      <sz val="9"/>
      <color rgb="FF464646"/>
      <name val="Arial"/>
      <family val="2"/>
      <charset val="204"/>
    </font>
    <font>
      <sz val="9"/>
      <color rgb="FF636363"/>
      <name val="Arial"/>
      <family val="2"/>
      <charset val="204"/>
    </font>
    <font>
      <b/>
      <sz val="9"/>
      <color rgb="FF636363"/>
      <name val="Arial"/>
      <family val="2"/>
      <charset val="204"/>
    </font>
    <font>
      <sz val="22.5"/>
      <color rgb="FF636363"/>
      <name val="Arial"/>
      <family val="2"/>
      <charset val="204"/>
    </font>
    <font>
      <sz val="10.5"/>
      <color rgb="FF636363"/>
      <name val="Arial"/>
      <family val="2"/>
      <charset val="204"/>
    </font>
    <font>
      <b/>
      <sz val="10.5"/>
      <color rgb="FF636363"/>
      <name val="Arial"/>
      <family val="2"/>
      <charset val="204"/>
    </font>
    <font>
      <sz val="12"/>
      <color rgb="FF636363"/>
      <name val="Arial"/>
      <family val="2"/>
      <charset val="204"/>
    </font>
    <font>
      <sz val="11"/>
      <color rgb="FFFF0000"/>
      <name val="Calibri"/>
      <family val="2"/>
      <scheme val="minor"/>
    </font>
    <font>
      <b/>
      <sz val="13.5"/>
      <color rgb="FF000000"/>
      <name val="Times New Roman"/>
      <family val="1"/>
      <charset val="204"/>
    </font>
    <font>
      <b/>
      <sz val="12.5"/>
      <color rgb="FF4F4F4F"/>
      <name val="Tahoma"/>
      <family val="2"/>
      <charset val="204"/>
    </font>
    <font>
      <sz val="9.5"/>
      <color rgb="FF333333"/>
      <name val="Calibri"/>
      <family val="2"/>
      <charset val="204"/>
      <scheme val="minor"/>
    </font>
    <font>
      <sz val="9.5"/>
      <color theme="1"/>
      <name val="Calibri"/>
      <family val="2"/>
      <charset val="204"/>
      <scheme val="minor"/>
    </font>
    <font>
      <i/>
      <sz val="9.5"/>
      <color theme="1"/>
      <name val="Calibri"/>
      <family val="2"/>
      <charset val="204"/>
      <scheme val="minor"/>
    </font>
    <font>
      <i/>
      <sz val="9.5"/>
      <color rgb="FF333333"/>
      <name val="Calibri"/>
      <family val="2"/>
      <charset val="204"/>
      <scheme val="minor"/>
    </font>
    <font>
      <sz val="22.5"/>
      <color rgb="FF3E3E3E"/>
      <name val="Arial"/>
      <family val="2"/>
      <charset val="204"/>
    </font>
    <font>
      <sz val="10.5"/>
      <color rgb="FF000000"/>
      <name val="Arial"/>
      <family val="2"/>
      <charset val="204"/>
    </font>
    <font>
      <b/>
      <sz val="10.5"/>
      <color rgb="FF000000"/>
      <name val="Arial"/>
      <family val="2"/>
      <charset val="204"/>
    </font>
    <font>
      <sz val="12"/>
      <color rgb="FF3E3E3E"/>
      <name val="Arial"/>
      <family val="2"/>
      <charset val="204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.5"/>
      <color rgb="FFFF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2"/>
      <color rgb="FF3E3E3E"/>
      <name val="Arial"/>
      <family val="2"/>
      <charset val="204"/>
    </font>
    <font>
      <b/>
      <u/>
      <sz val="11"/>
      <name val="Calibri"/>
      <family val="2"/>
      <charset val="204"/>
      <scheme val="minor"/>
    </font>
    <font>
      <sz val="9.5"/>
      <color theme="1"/>
      <name val="Times New Roman"/>
      <family val="1"/>
      <charset val="204"/>
    </font>
    <font>
      <b/>
      <sz val="9.5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i/>
      <sz val="10"/>
      <color rgb="FF464646"/>
      <name val="Arial"/>
      <family val="2"/>
      <charset val="204"/>
    </font>
    <font>
      <sz val="9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6"/>
      <color rgb="FF0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name val="Calibri"/>
      <family val="2"/>
      <scheme val="minor"/>
    </font>
    <font>
      <sz val="16"/>
      <color theme="1"/>
      <name val="Arial"/>
      <family val="2"/>
      <charset val="204"/>
    </font>
    <font>
      <b/>
      <sz val="10.5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.5"/>
      <name val="Arial"/>
      <family val="2"/>
      <charset val="204"/>
    </font>
    <font>
      <b/>
      <sz val="10.5"/>
      <color theme="1" tint="0.499984740745262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E4E4E4"/>
      </right>
      <top style="medium">
        <color rgb="FFE4E4E4"/>
      </top>
      <bottom style="medium">
        <color rgb="FFE4E4E4"/>
      </bottom>
      <diagonal/>
    </border>
    <border>
      <left/>
      <right/>
      <top style="medium">
        <color rgb="FFE4E4E4"/>
      </top>
      <bottom style="medium">
        <color rgb="FFE4E4E4"/>
      </bottom>
      <diagonal/>
    </border>
    <border>
      <left/>
      <right style="medium">
        <color rgb="FFE4E4E4"/>
      </right>
      <top/>
      <bottom style="medium">
        <color rgb="FFE4E4E4"/>
      </bottom>
      <diagonal/>
    </border>
    <border>
      <left/>
      <right/>
      <top/>
      <bottom style="medium">
        <color rgb="FFE4E4E4"/>
      </bottom>
      <diagonal/>
    </border>
    <border>
      <left/>
      <right/>
      <top style="medium">
        <color auto="1"/>
      </top>
      <bottom/>
      <diagonal/>
    </border>
    <border>
      <left style="medium">
        <color rgb="FFE4E4E4"/>
      </left>
      <right style="medium">
        <color rgb="FFE4E4E4"/>
      </right>
      <top style="medium">
        <color rgb="FFE4E4E4"/>
      </top>
      <bottom style="medium">
        <color rgb="FFE4E4E4"/>
      </bottom>
      <diagonal/>
    </border>
    <border>
      <left style="medium">
        <color rgb="FFE4E4E4"/>
      </left>
      <right/>
      <top style="medium">
        <color rgb="FFE4E4E4"/>
      </top>
      <bottom style="medium">
        <color rgb="FFE4E4E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E4E4E4"/>
      </right>
      <top/>
      <bottom/>
      <diagonal/>
    </border>
    <border>
      <left/>
      <right style="medium">
        <color rgb="FFE4E4E4"/>
      </right>
      <top style="medium">
        <color rgb="FFE4E4E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69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0" fillId="0" borderId="0" xfId="0" applyFill="1"/>
    <xf numFmtId="0" fontId="6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vertical="top" wrapText="1"/>
    </xf>
    <xf numFmtId="2" fontId="10" fillId="0" borderId="1" xfId="0" applyNumberFormat="1" applyFont="1" applyFill="1" applyBorder="1" applyAlignment="1">
      <alignment horizontal="left" vertical="top"/>
    </xf>
    <xf numFmtId="1" fontId="10" fillId="0" borderId="1" xfId="0" applyNumberFormat="1" applyFont="1" applyFill="1" applyBorder="1" applyAlignment="1">
      <alignment horizontal="left" vertical="top"/>
    </xf>
    <xf numFmtId="2" fontId="10" fillId="0" borderId="1" xfId="0" applyNumberFormat="1" applyFont="1" applyBorder="1" applyAlignment="1">
      <alignment horizontal="left" vertical="top"/>
    </xf>
    <xf numFmtId="164" fontId="10" fillId="0" borderId="1" xfId="0" applyNumberFormat="1" applyFont="1" applyFill="1" applyBorder="1" applyAlignment="1">
      <alignment horizontal="left" vertical="top"/>
    </xf>
    <xf numFmtId="0" fontId="6" fillId="0" borderId="1" xfId="0" applyFont="1" applyFill="1" applyBorder="1" applyAlignment="1">
      <alignment vertical="top"/>
    </xf>
    <xf numFmtId="0" fontId="9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164" fontId="10" fillId="0" borderId="1" xfId="0" applyNumberFormat="1" applyFont="1" applyBorder="1" applyAlignment="1">
      <alignment horizontal="left" vertical="top"/>
    </xf>
    <xf numFmtId="0" fontId="6" fillId="0" borderId="5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10" fillId="0" borderId="10" xfId="0" applyFont="1" applyFill="1" applyBorder="1" applyAlignment="1">
      <alignment horizontal="left" vertical="top"/>
    </xf>
    <xf numFmtId="1" fontId="8" fillId="0" borderId="1" xfId="0" applyNumberFormat="1" applyFont="1" applyFill="1" applyBorder="1" applyAlignment="1">
      <alignment horizontal="left" vertical="top" wrapText="1"/>
    </xf>
    <xf numFmtId="2" fontId="8" fillId="0" borderId="1" xfId="0" applyNumberFormat="1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/>
    </xf>
    <xf numFmtId="0" fontId="8" fillId="0" borderId="1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2" fontId="8" fillId="0" borderId="1" xfId="0" applyNumberFormat="1" applyFont="1" applyFill="1" applyBorder="1" applyAlignment="1">
      <alignment horizontal="left" vertical="top" wrapText="1"/>
    </xf>
    <xf numFmtId="1" fontId="8" fillId="0" borderId="1" xfId="0" applyNumberFormat="1" applyFont="1" applyBorder="1" applyAlignment="1">
      <alignment horizontal="left" vertical="top"/>
    </xf>
    <xf numFmtId="1" fontId="8" fillId="0" borderId="1" xfId="0" applyNumberFormat="1" applyFont="1" applyBorder="1" applyAlignment="1">
      <alignment horizontal="left" vertical="top" wrapText="1"/>
    </xf>
    <xf numFmtId="1" fontId="10" fillId="2" borderId="1" xfId="0" applyNumberFormat="1" applyFont="1" applyFill="1" applyBorder="1" applyAlignment="1">
      <alignment horizontal="left" wrapText="1"/>
    </xf>
    <xf numFmtId="0" fontId="10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/>
    </xf>
    <xf numFmtId="0" fontId="10" fillId="0" borderId="1" xfId="0" applyNumberFormat="1" applyFont="1" applyFill="1" applyBorder="1" applyAlignment="1">
      <alignment horizontal="left" vertical="top"/>
    </xf>
    <xf numFmtId="0" fontId="6" fillId="0" borderId="5" xfId="0" applyNumberFormat="1" applyFont="1" applyFill="1" applyBorder="1" applyAlignment="1">
      <alignment horizontal="left" vertical="top"/>
    </xf>
    <xf numFmtId="0" fontId="6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" fontId="8" fillId="0" borderId="1" xfId="0" applyNumberFormat="1" applyFont="1" applyFill="1" applyBorder="1" applyAlignment="1">
      <alignment horizontal="left" vertical="top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vertical="top" wrapText="1"/>
    </xf>
    <xf numFmtId="0" fontId="10" fillId="3" borderId="1" xfId="0" applyFont="1" applyFill="1" applyBorder="1" applyAlignment="1">
      <alignment vertical="top" wrapText="1"/>
    </xf>
    <xf numFmtId="0" fontId="10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13" fillId="3" borderId="1" xfId="0" applyFont="1" applyFill="1" applyBorder="1" applyAlignment="1">
      <alignment horizontal="left" vertical="top"/>
    </xf>
    <xf numFmtId="0" fontId="11" fillId="0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vertical="center" wrapText="1"/>
    </xf>
    <xf numFmtId="0" fontId="0" fillId="0" borderId="1" xfId="0" applyBorder="1"/>
    <xf numFmtId="0" fontId="9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/>
    </xf>
    <xf numFmtId="0" fontId="15" fillId="0" borderId="0" xfId="0" applyFont="1"/>
    <xf numFmtId="2" fontId="15" fillId="0" borderId="0" xfId="0" applyNumberFormat="1" applyFont="1"/>
    <xf numFmtId="2" fontId="16" fillId="0" borderId="0" xfId="0" applyNumberFormat="1" applyFont="1"/>
    <xf numFmtId="0" fontId="0" fillId="0" borderId="0" xfId="0" applyFont="1"/>
    <xf numFmtId="0" fontId="0" fillId="3" borderId="0" xfId="0" applyFont="1" applyFill="1"/>
    <xf numFmtId="0" fontId="0" fillId="3" borderId="0" xfId="0" applyFill="1"/>
    <xf numFmtId="0" fontId="0" fillId="3" borderId="0" xfId="0" applyFill="1" applyAlignment="1">
      <alignment horizontal="right"/>
    </xf>
    <xf numFmtId="2" fontId="17" fillId="3" borderId="0" xfId="0" applyNumberFormat="1" applyFont="1" applyFill="1" applyAlignment="1">
      <alignment horizontal="right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2" fontId="19" fillId="0" borderId="0" xfId="0" applyNumberFormat="1" applyFont="1" applyAlignment="1">
      <alignment horizontal="right"/>
    </xf>
    <xf numFmtId="0" fontId="20" fillId="0" borderId="0" xfId="0" applyFont="1" applyAlignment="1">
      <alignment horizontal="right" vertical="center"/>
    </xf>
    <xf numFmtId="0" fontId="22" fillId="0" borderId="0" xfId="1" applyFont="1" applyAlignment="1">
      <alignment horizontal="center" vertical="center"/>
    </xf>
    <xf numFmtId="0" fontId="23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center"/>
    </xf>
    <xf numFmtId="0" fontId="20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11" xfId="0" applyFont="1" applyFill="1" applyBorder="1" applyAlignment="1">
      <alignment horizontal="center" vertical="center" wrapText="1"/>
    </xf>
    <xf numFmtId="0" fontId="27" fillId="4" borderId="11" xfId="0" applyFont="1" applyFill="1" applyBorder="1" applyAlignment="1">
      <alignment horizontal="center" vertical="center" wrapText="1"/>
    </xf>
    <xf numFmtId="0" fontId="27" fillId="4" borderId="12" xfId="0" applyFont="1" applyFill="1" applyBorder="1" applyAlignment="1">
      <alignment horizontal="center" vertical="center" wrapText="1"/>
    </xf>
    <xf numFmtId="0" fontId="27" fillId="4" borderId="0" xfId="0" applyFont="1" applyFill="1" applyBorder="1" applyAlignment="1">
      <alignment horizontal="right" vertical="center" wrapText="1"/>
    </xf>
    <xf numFmtId="0" fontId="27" fillId="4" borderId="0" xfId="0" applyFont="1" applyFill="1" applyBorder="1" applyAlignment="1">
      <alignment horizontal="center" vertical="center" wrapText="1"/>
    </xf>
    <xf numFmtId="0" fontId="22" fillId="4" borderId="13" xfId="1" applyFont="1" applyFill="1" applyBorder="1" applyAlignment="1">
      <alignment horizontal="center" vertical="center" wrapText="1"/>
    </xf>
    <xf numFmtId="0" fontId="28" fillId="4" borderId="13" xfId="0" applyFont="1" applyFill="1" applyBorder="1" applyAlignment="1">
      <alignment horizontal="center" vertical="center" wrapText="1"/>
    </xf>
    <xf numFmtId="0" fontId="28" fillId="4" borderId="14" xfId="0" applyFont="1" applyFill="1" applyBorder="1" applyAlignment="1">
      <alignment horizontal="center" vertical="center" wrapText="1"/>
    </xf>
    <xf numFmtId="0" fontId="29" fillId="0" borderId="0" xfId="0" applyNumberFormat="1" applyFont="1" applyFill="1" applyBorder="1" applyAlignment="1" applyProtection="1"/>
    <xf numFmtId="164" fontId="30" fillId="0" borderId="0" xfId="0" applyNumberFormat="1" applyFont="1" applyFill="1" applyBorder="1" applyAlignment="1" applyProtection="1"/>
    <xf numFmtId="0" fontId="26" fillId="4" borderId="13" xfId="0" applyFont="1" applyFill="1" applyBorder="1" applyAlignment="1">
      <alignment horizontal="center" vertical="center" wrapText="1"/>
    </xf>
    <xf numFmtId="0" fontId="27" fillId="4" borderId="13" xfId="0" applyFont="1" applyFill="1" applyBorder="1" applyAlignment="1">
      <alignment horizontal="center" vertical="center" wrapText="1"/>
    </xf>
    <xf numFmtId="0" fontId="32" fillId="4" borderId="14" xfId="0" applyFont="1" applyFill="1" applyBorder="1" applyAlignment="1">
      <alignment horizontal="center" vertical="center" wrapText="1"/>
    </xf>
    <xf numFmtId="0" fontId="33" fillId="0" borderId="0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/>
    <xf numFmtId="49" fontId="29" fillId="0" borderId="0" xfId="0" applyNumberFormat="1" applyFont="1" applyFill="1" applyBorder="1" applyAlignment="1" applyProtection="1">
      <alignment horizontal="right"/>
    </xf>
    <xf numFmtId="0" fontId="30" fillId="0" borderId="0" xfId="0" applyNumberFormat="1" applyFont="1" applyFill="1" applyBorder="1" applyAlignment="1" applyProtection="1">
      <alignment horizontal="right"/>
    </xf>
    <xf numFmtId="0" fontId="36" fillId="0" borderId="0" xfId="0" applyNumberFormat="1" applyFont="1" applyFill="1" applyBorder="1" applyAlignment="1" applyProtection="1">
      <alignment vertical="center"/>
    </xf>
    <xf numFmtId="0" fontId="37" fillId="0" borderId="11" xfId="0" applyNumberFormat="1" applyFont="1" applyFill="1" applyBorder="1" applyAlignment="1" applyProtection="1">
      <alignment horizontal="center" vertical="center" wrapText="1"/>
    </xf>
    <xf numFmtId="0" fontId="38" fillId="0" borderId="11" xfId="0" applyNumberFormat="1" applyFont="1" applyFill="1" applyBorder="1" applyAlignment="1" applyProtection="1">
      <alignment horizontal="center" vertical="center" wrapText="1"/>
    </xf>
    <xf numFmtId="0" fontId="38" fillId="0" borderId="12" xfId="0" applyNumberFormat="1" applyFont="1" applyFill="1" applyBorder="1" applyAlignment="1" applyProtection="1">
      <alignment horizontal="center" vertical="center" wrapText="1"/>
    </xf>
    <xf numFmtId="0" fontId="39" fillId="0" borderId="13" xfId="0" applyNumberFormat="1" applyFont="1" applyFill="1" applyBorder="1" applyAlignment="1" applyProtection="1">
      <alignment horizontal="center" vertical="center" wrapText="1"/>
    </xf>
    <xf numFmtId="0" fontId="40" fillId="0" borderId="13" xfId="0" applyNumberFormat="1" applyFont="1" applyFill="1" applyBorder="1" applyAlignment="1" applyProtection="1">
      <alignment horizontal="center" vertical="center" wrapText="1"/>
    </xf>
    <xf numFmtId="0" fontId="40" fillId="0" borderId="14" xfId="0" applyNumberFormat="1" applyFont="1" applyFill="1" applyBorder="1" applyAlignment="1" applyProtection="1">
      <alignment horizontal="center" vertical="center" wrapText="1"/>
    </xf>
    <xf numFmtId="49" fontId="30" fillId="0" borderId="0" xfId="0" applyNumberFormat="1" applyFont="1" applyFill="1" applyBorder="1" applyAlignment="1" applyProtection="1">
      <alignment horizontal="right"/>
    </xf>
    <xf numFmtId="49" fontId="41" fillId="0" borderId="0" xfId="0" applyNumberFormat="1" applyFont="1" applyFill="1" applyBorder="1" applyAlignment="1" applyProtection="1"/>
    <xf numFmtId="49" fontId="30" fillId="0" borderId="0" xfId="0" applyNumberFormat="1" applyFont="1" applyFill="1" applyBorder="1" applyAlignment="1" applyProtection="1"/>
    <xf numFmtId="0" fontId="42" fillId="0" borderId="0" xfId="0" applyNumberFormat="1" applyFont="1" applyFill="1" applyBorder="1" applyAlignment="1" applyProtection="1">
      <alignment horizontal="center" vertical="center"/>
    </xf>
    <xf numFmtId="2" fontId="30" fillId="0" borderId="0" xfId="0" applyNumberFormat="1" applyFont="1" applyFill="1" applyBorder="1" applyAlignment="1" applyProtection="1">
      <alignment horizontal="right"/>
    </xf>
    <xf numFmtId="0" fontId="38" fillId="0" borderId="13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horizontal="right"/>
    </xf>
    <xf numFmtId="0" fontId="41" fillId="0" borderId="0" xfId="0" applyNumberFormat="1" applyFont="1" applyFill="1" applyBorder="1" applyAlignment="1" applyProtection="1">
      <alignment vertical="center"/>
    </xf>
    <xf numFmtId="0" fontId="43" fillId="0" borderId="0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/>
    <xf numFmtId="0" fontId="44" fillId="0" borderId="0" xfId="0" applyNumberFormat="1" applyFont="1" applyFill="1" applyBorder="1" applyAlignment="1" applyProtection="1">
      <alignment horizontal="right" vertical="center"/>
    </xf>
    <xf numFmtId="2" fontId="19" fillId="0" borderId="0" xfId="0" applyNumberFormat="1" applyFont="1" applyFill="1" applyAlignment="1">
      <alignment horizontal="right"/>
    </xf>
    <xf numFmtId="0" fontId="0" fillId="0" borderId="0" xfId="0" applyFill="1" applyBorder="1"/>
    <xf numFmtId="0" fontId="45" fillId="0" borderId="0" xfId="0" applyFont="1" applyFill="1" applyBorder="1"/>
    <xf numFmtId="0" fontId="0" fillId="3" borderId="0" xfId="0" applyFont="1" applyFill="1" applyBorder="1"/>
    <xf numFmtId="49" fontId="0" fillId="3" borderId="0" xfId="0" applyNumberFormat="1" applyFill="1"/>
    <xf numFmtId="0" fontId="42" fillId="0" borderId="15" xfId="0" applyFont="1" applyFill="1" applyBorder="1" applyAlignment="1">
      <alignment horizontal="center" vertical="center"/>
    </xf>
    <xf numFmtId="0" fontId="0" fillId="0" borderId="15" xfId="0" applyFill="1" applyBorder="1"/>
    <xf numFmtId="0" fontId="29" fillId="0" borderId="15" xfId="0" applyNumberFormat="1" applyFont="1" applyFill="1" applyBorder="1" applyAlignment="1" applyProtection="1"/>
    <xf numFmtId="0" fontId="30" fillId="0" borderId="15" xfId="0" applyNumberFormat="1" applyFont="1" applyFill="1" applyBorder="1" applyAlignment="1" applyProtection="1"/>
    <xf numFmtId="2" fontId="19" fillId="0" borderId="0" xfId="0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vertical="center"/>
    </xf>
    <xf numFmtId="2" fontId="47" fillId="0" borderId="0" xfId="0" applyNumberFormat="1" applyFont="1" applyAlignment="1">
      <alignment horizontal="right"/>
    </xf>
    <xf numFmtId="0" fontId="48" fillId="0" borderId="0" xfId="0" applyFont="1" applyFill="1" applyBorder="1"/>
    <xf numFmtId="2" fontId="30" fillId="0" borderId="0" xfId="0" applyNumberFormat="1" applyFont="1" applyFill="1" applyBorder="1" applyAlignment="1" applyProtection="1"/>
    <xf numFmtId="0" fontId="45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2" fontId="0" fillId="0" borderId="0" xfId="0" applyNumberFormat="1"/>
    <xf numFmtId="0" fontId="28" fillId="4" borderId="0" xfId="0" applyFont="1" applyFill="1" applyBorder="1" applyAlignment="1">
      <alignment horizontal="center" vertical="center" wrapText="1"/>
    </xf>
    <xf numFmtId="0" fontId="49" fillId="0" borderId="0" xfId="0" applyNumberFormat="1" applyFont="1" applyFill="1" applyBorder="1" applyAlignment="1" applyProtection="1">
      <alignment horizontal="center" vertical="center"/>
    </xf>
    <xf numFmtId="49" fontId="29" fillId="0" borderId="0" xfId="0" applyNumberFormat="1" applyFont="1" applyFill="1" applyBorder="1" applyAlignment="1" applyProtection="1"/>
    <xf numFmtId="0" fontId="50" fillId="0" borderId="0" xfId="0" applyNumberFormat="1" applyFont="1" applyFill="1" applyBorder="1" applyAlignment="1" applyProtection="1">
      <alignment horizontal="center" vertical="center"/>
    </xf>
    <xf numFmtId="0" fontId="41" fillId="0" borderId="0" xfId="0" applyNumberFormat="1" applyFont="1" applyFill="1" applyBorder="1" applyAlignment="1" applyProtection="1"/>
    <xf numFmtId="0" fontId="39" fillId="0" borderId="0" xfId="0" applyNumberFormat="1" applyFont="1" applyFill="1" applyBorder="1" applyAlignment="1" applyProtection="1">
      <alignment vertical="center"/>
    </xf>
    <xf numFmtId="0" fontId="51" fillId="0" borderId="0" xfId="0" applyNumberFormat="1" applyFont="1" applyFill="1" applyBorder="1" applyAlignment="1" applyProtection="1">
      <alignment horizontal="justify" vertical="center"/>
    </xf>
    <xf numFmtId="0" fontId="37" fillId="0" borderId="0" xfId="0" applyNumberFormat="1" applyFont="1" applyFill="1" applyBorder="1" applyAlignment="1" applyProtection="1">
      <alignment horizontal="center" vertical="center" wrapText="1"/>
    </xf>
    <xf numFmtId="0" fontId="38" fillId="0" borderId="0" xfId="0" applyNumberFormat="1" applyFont="1" applyFill="1" applyBorder="1" applyAlignment="1" applyProtection="1">
      <alignment horizontal="center" vertical="center" wrapText="1"/>
    </xf>
    <xf numFmtId="0" fontId="39" fillId="0" borderId="0" xfId="0" applyNumberFormat="1" applyFont="1" applyFill="1" applyBorder="1" applyAlignment="1" applyProtection="1">
      <alignment horizontal="center" vertical="center" wrapText="1"/>
    </xf>
    <xf numFmtId="0" fontId="40" fillId="0" borderId="0" xfId="0" applyNumberFormat="1" applyFont="1" applyFill="1" applyBorder="1" applyAlignment="1" applyProtection="1">
      <alignment horizontal="center" vertical="center" wrapText="1"/>
    </xf>
    <xf numFmtId="0" fontId="53" fillId="0" borderId="15" xfId="0" applyFont="1" applyFill="1" applyBorder="1" applyAlignment="1">
      <alignment horizontal="center" vertical="center"/>
    </xf>
    <xf numFmtId="49" fontId="30" fillId="0" borderId="15" xfId="0" applyNumberFormat="1" applyFont="1" applyFill="1" applyBorder="1" applyAlignment="1" applyProtection="1"/>
    <xf numFmtId="0" fontId="54" fillId="0" borderId="0" xfId="0" applyFont="1" applyFill="1" applyBorder="1" applyAlignment="1">
      <alignment horizontal="right" vertical="center"/>
    </xf>
    <xf numFmtId="0" fontId="54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justify" vertical="center"/>
    </xf>
    <xf numFmtId="0" fontId="51" fillId="0" borderId="0" xfId="0" applyFont="1" applyFill="1" applyBorder="1" applyAlignment="1">
      <alignment horizontal="justify" vertical="center"/>
    </xf>
    <xf numFmtId="0" fontId="50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center" vertical="center" wrapText="1"/>
    </xf>
    <xf numFmtId="0" fontId="22" fillId="0" borderId="0" xfId="1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horizontal="center" vertical="center" wrapText="1"/>
    </xf>
    <xf numFmtId="0" fontId="60" fillId="0" borderId="0" xfId="0" applyNumberFormat="1" applyFont="1" applyFill="1" applyBorder="1" applyAlignment="1" applyProtection="1">
      <alignment horizontal="center" vertical="center"/>
    </xf>
    <xf numFmtId="2" fontId="61" fillId="3" borderId="0" xfId="0" applyNumberFormat="1" applyFont="1" applyFill="1" applyAlignment="1">
      <alignment horizontal="right"/>
    </xf>
    <xf numFmtId="0" fontId="62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vertical="center"/>
    </xf>
    <xf numFmtId="0" fontId="26" fillId="0" borderId="11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2" fillId="0" borderId="13" xfId="1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32" fillId="0" borderId="14" xfId="0" applyFont="1" applyFill="1" applyBorder="1" applyAlignment="1">
      <alignment horizontal="center" vertical="center" wrapText="1"/>
    </xf>
    <xf numFmtId="0" fontId="22" fillId="4" borderId="11" xfId="1" applyFont="1" applyFill="1" applyBorder="1" applyAlignment="1">
      <alignment horizontal="left" vertical="center" wrapText="1" indent="4"/>
    </xf>
    <xf numFmtId="0" fontId="63" fillId="4" borderId="16" xfId="0" applyNumberFormat="1" applyFont="1" applyFill="1" applyBorder="1" applyAlignment="1">
      <alignment horizontal="left" vertical="center" wrapText="1" indent="4"/>
    </xf>
    <xf numFmtId="0" fontId="45" fillId="0" borderId="0" xfId="0" applyNumberFormat="1" applyFont="1" applyFill="1" applyBorder="1" applyAlignment="1" applyProtection="1">
      <alignment horizontal="right"/>
    </xf>
    <xf numFmtId="0" fontId="64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justify" vertical="center"/>
    </xf>
    <xf numFmtId="0" fontId="65" fillId="0" borderId="0" xfId="0" applyFont="1" applyAlignment="1">
      <alignment horizontal="center" vertical="center" wrapText="1"/>
    </xf>
    <xf numFmtId="0" fontId="41" fillId="0" borderId="0" xfId="0" applyFont="1" applyAlignment="1">
      <alignment horizontal="right" vertical="center" wrapText="1"/>
    </xf>
    <xf numFmtId="0" fontId="22" fillId="0" borderId="0" xfId="1" applyFont="1" applyAlignment="1">
      <alignment horizontal="center" vertical="center" wrapText="1"/>
    </xf>
    <xf numFmtId="0" fontId="66" fillId="0" borderId="0" xfId="0" applyFont="1" applyAlignment="1">
      <alignment horizontal="left" vertical="center" wrapText="1" indent="1"/>
    </xf>
    <xf numFmtId="0" fontId="41" fillId="0" borderId="0" xfId="0" applyFont="1" applyAlignment="1">
      <alignment horizontal="justify" vertical="center"/>
    </xf>
    <xf numFmtId="0" fontId="41" fillId="0" borderId="0" xfId="0" applyFont="1" applyAlignment="1">
      <alignment horizontal="left" vertical="center" wrapText="1" indent="4"/>
    </xf>
    <xf numFmtId="0" fontId="25" fillId="0" borderId="0" xfId="0" applyFont="1" applyAlignment="1">
      <alignment horizontal="left" vertical="center" wrapText="1" indent="4"/>
    </xf>
    <xf numFmtId="0" fontId="68" fillId="4" borderId="11" xfId="0" applyFont="1" applyFill="1" applyBorder="1" applyAlignment="1">
      <alignment horizontal="left" vertical="center" wrapText="1" indent="4"/>
    </xf>
    <xf numFmtId="0" fontId="69" fillId="4" borderId="16" xfId="0" applyFont="1" applyFill="1" applyBorder="1" applyAlignment="1">
      <alignment horizontal="left" vertical="center" wrapText="1" indent="4"/>
    </xf>
    <xf numFmtId="0" fontId="69" fillId="4" borderId="17" xfId="0" applyFont="1" applyFill="1" applyBorder="1" applyAlignment="1">
      <alignment horizontal="left" vertical="center" wrapText="1" indent="4"/>
    </xf>
    <xf numFmtId="0" fontId="63" fillId="4" borderId="17" xfId="0" applyNumberFormat="1" applyFont="1" applyFill="1" applyBorder="1" applyAlignment="1">
      <alignment horizontal="left" vertical="center" wrapText="1" indent="4"/>
    </xf>
    <xf numFmtId="0" fontId="70" fillId="4" borderId="0" xfId="0" applyFont="1" applyFill="1" applyBorder="1" applyAlignment="1">
      <alignment horizontal="right" vertical="center" wrapText="1"/>
    </xf>
    <xf numFmtId="2" fontId="70" fillId="4" borderId="0" xfId="0" applyNumberFormat="1" applyFont="1" applyFill="1" applyBorder="1" applyAlignment="1">
      <alignment horizontal="center" vertical="center" wrapText="1"/>
    </xf>
    <xf numFmtId="0" fontId="21" fillId="0" borderId="13" xfId="1" applyFill="1" applyBorder="1" applyAlignment="1">
      <alignment horizontal="center" vertical="center" wrapText="1"/>
    </xf>
    <xf numFmtId="0" fontId="10" fillId="0" borderId="0" xfId="0" applyFont="1" applyFill="1" applyBorder="1"/>
    <xf numFmtId="2" fontId="29" fillId="0" borderId="0" xfId="0" applyNumberFormat="1" applyFont="1" applyFill="1" applyBorder="1" applyAlignment="1" applyProtection="1">
      <alignment horizontal="right"/>
    </xf>
    <xf numFmtId="0" fontId="41" fillId="0" borderId="0" xfId="0" applyNumberFormat="1" applyFont="1" applyFill="1" applyBorder="1" applyAlignment="1" applyProtection="1">
      <alignment horizontal="left"/>
    </xf>
    <xf numFmtId="0" fontId="0" fillId="0" borderId="0" xfId="0" applyFont="1" applyFill="1"/>
    <xf numFmtId="0" fontId="0" fillId="0" borderId="0" xfId="0" applyFill="1" applyAlignment="1">
      <alignment horizontal="right"/>
    </xf>
    <xf numFmtId="0" fontId="71" fillId="0" borderId="0" xfId="0" applyFont="1" applyFill="1"/>
    <xf numFmtId="0" fontId="9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/>
    </xf>
    <xf numFmtId="2" fontId="10" fillId="0" borderId="1" xfId="0" applyNumberFormat="1" applyFont="1" applyFill="1" applyBorder="1" applyAlignment="1" applyProtection="1">
      <alignment horizontal="left" vertical="top"/>
    </xf>
    <xf numFmtId="0" fontId="10" fillId="0" borderId="1" xfId="0" applyNumberFormat="1" applyFont="1" applyFill="1" applyBorder="1" applyAlignment="1" applyProtection="1">
      <alignment horizontal="left" vertical="top"/>
    </xf>
    <xf numFmtId="0" fontId="10" fillId="0" borderId="1" xfId="0" applyNumberFormat="1" applyFont="1" applyFill="1" applyBorder="1" applyAlignment="1" applyProtection="1">
      <alignment horizontal="left" vertical="top" wrapText="1"/>
    </xf>
    <xf numFmtId="0" fontId="10" fillId="0" borderId="1" xfId="0" applyNumberFormat="1" applyFont="1" applyFill="1" applyBorder="1" applyAlignment="1" applyProtection="1">
      <alignment vertical="top" wrapText="1"/>
    </xf>
    <xf numFmtId="164" fontId="10" fillId="0" borderId="1" xfId="0" applyNumberFormat="1" applyFont="1" applyFill="1" applyBorder="1" applyAlignment="1" applyProtection="1">
      <alignment horizontal="left" vertical="top"/>
    </xf>
    <xf numFmtId="1" fontId="10" fillId="0" borderId="1" xfId="0" applyNumberFormat="1" applyFont="1" applyFill="1" applyBorder="1" applyAlignment="1" applyProtection="1">
      <alignment horizontal="left" vertical="top"/>
    </xf>
    <xf numFmtId="49" fontId="10" fillId="0" borderId="1" xfId="0" applyNumberFormat="1" applyFont="1" applyFill="1" applyBorder="1" applyAlignment="1" applyProtection="1">
      <alignment horizontal="left" vertical="top"/>
    </xf>
    <xf numFmtId="0" fontId="10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top"/>
    </xf>
    <xf numFmtId="1" fontId="9" fillId="0" borderId="1" xfId="0" applyNumberFormat="1" applyFont="1" applyFill="1" applyBorder="1" applyAlignment="1">
      <alignment horizontal="left" vertical="top"/>
    </xf>
    <xf numFmtId="2" fontId="9" fillId="0" borderId="1" xfId="0" applyNumberFormat="1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>
      <alignment vertical="top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6" fillId="0" borderId="1" xfId="0" applyNumberFormat="1" applyFont="1" applyFill="1" applyBorder="1" applyAlignment="1">
      <alignment horizontal="left" vertical="top"/>
    </xf>
    <xf numFmtId="1" fontId="6" fillId="0" borderId="1" xfId="0" applyNumberFormat="1" applyFont="1" applyFill="1" applyBorder="1" applyAlignment="1">
      <alignment horizontal="left" vertical="top"/>
    </xf>
    <xf numFmtId="0" fontId="2" fillId="0" borderId="0" xfId="0" applyFont="1" applyAlignment="1"/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2" fillId="0" borderId="0" xfId="0" applyFont="1" applyAlignment="1">
      <alignment vertical="center"/>
    </xf>
    <xf numFmtId="0" fontId="7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7" fillId="4" borderId="11" xfId="0" applyFont="1" applyFill="1" applyBorder="1" applyAlignment="1">
      <alignment horizontal="center" vertical="center" wrapText="1"/>
    </xf>
    <xf numFmtId="0" fontId="77" fillId="4" borderId="12" xfId="0" applyFont="1" applyFill="1" applyBorder="1" applyAlignment="1">
      <alignment horizontal="center" vertical="center" wrapText="1"/>
    </xf>
    <xf numFmtId="0" fontId="78" fillId="4" borderId="13" xfId="0" applyFont="1" applyFill="1" applyBorder="1" applyAlignment="1">
      <alignment horizontal="center" vertical="center" wrapText="1"/>
    </xf>
    <xf numFmtId="0" fontId="78" fillId="4" borderId="14" xfId="0" applyFont="1" applyFill="1" applyBorder="1" applyAlignment="1">
      <alignment horizontal="center" vertical="center" wrapText="1"/>
    </xf>
    <xf numFmtId="0" fontId="77" fillId="4" borderId="13" xfId="0" applyFont="1" applyFill="1" applyBorder="1" applyAlignment="1">
      <alignment horizontal="center" vertical="center" wrapText="1"/>
    </xf>
    <xf numFmtId="0" fontId="28" fillId="4" borderId="11" xfId="0" applyFont="1" applyFill="1" applyBorder="1" applyAlignment="1">
      <alignment horizontal="center" vertical="center" wrapText="1"/>
    </xf>
    <xf numFmtId="0" fontId="28" fillId="4" borderId="12" xfId="0" applyFont="1" applyFill="1" applyBorder="1" applyAlignment="1">
      <alignment horizontal="center" vertical="center" wrapText="1"/>
    </xf>
    <xf numFmtId="0" fontId="28" fillId="4" borderId="0" xfId="0" applyFont="1" applyFill="1" applyBorder="1" applyAlignment="1">
      <alignment horizontal="right" vertical="center" wrapText="1"/>
    </xf>
    <xf numFmtId="0" fontId="79" fillId="4" borderId="14" xfId="0" applyFont="1" applyFill="1" applyBorder="1" applyAlignment="1">
      <alignment horizontal="center" vertical="center" wrapText="1"/>
    </xf>
    <xf numFmtId="0" fontId="27" fillId="4" borderId="14" xfId="0" applyFont="1" applyFill="1" applyBorder="1" applyAlignment="1">
      <alignment horizontal="center" vertical="center" wrapText="1"/>
    </xf>
    <xf numFmtId="0" fontId="28" fillId="4" borderId="14" xfId="0" applyNumberFormat="1" applyFont="1" applyFill="1" applyBorder="1" applyAlignment="1">
      <alignment horizontal="center" vertical="center" wrapText="1"/>
    </xf>
    <xf numFmtId="0" fontId="40" fillId="4" borderId="16" xfId="0" applyNumberFormat="1" applyFont="1" applyFill="1" applyBorder="1" applyAlignment="1">
      <alignment horizontal="left" vertical="top" wrapText="1"/>
    </xf>
    <xf numFmtId="0" fontId="40" fillId="4" borderId="17" xfId="0" applyNumberFormat="1" applyFont="1" applyFill="1" applyBorder="1" applyAlignment="1">
      <alignment horizontal="left" vertical="top" wrapText="1"/>
    </xf>
    <xf numFmtId="0" fontId="69" fillId="4" borderId="16" xfId="0" applyFont="1" applyFill="1" applyBorder="1" applyAlignment="1">
      <alignment wrapText="1"/>
    </xf>
    <xf numFmtId="0" fontId="69" fillId="4" borderId="17" xfId="0" applyFont="1" applyFill="1" applyBorder="1" applyAlignment="1">
      <alignment wrapText="1"/>
    </xf>
    <xf numFmtId="0" fontId="1" fillId="0" borderId="1" xfId="0" applyFont="1" applyBorder="1" applyAlignment="1">
      <alignment vertical="center" wrapText="1"/>
    </xf>
    <xf numFmtId="16" fontId="78" fillId="4" borderId="13" xfId="0" applyNumberFormat="1" applyFont="1" applyFill="1" applyBorder="1" applyAlignment="1">
      <alignment horizontal="center" vertical="center" wrapText="1"/>
    </xf>
    <xf numFmtId="16" fontId="78" fillId="4" borderId="1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89" fillId="0" borderId="1" xfId="0" applyFont="1" applyBorder="1" applyAlignment="1">
      <alignment vertical="center" wrapText="1"/>
    </xf>
    <xf numFmtId="0" fontId="77" fillId="4" borderId="14" xfId="0" applyFont="1" applyFill="1" applyBorder="1" applyAlignment="1">
      <alignment horizontal="center" vertical="center" wrapText="1"/>
    </xf>
    <xf numFmtId="0" fontId="79" fillId="4" borderId="13" xfId="0" applyFont="1" applyFill="1" applyBorder="1" applyAlignment="1">
      <alignment horizontal="center" vertical="center" wrapText="1"/>
    </xf>
    <xf numFmtId="0" fontId="86" fillId="0" borderId="0" xfId="0" applyFont="1"/>
    <xf numFmtId="0" fontId="86" fillId="5" borderId="0" xfId="0" applyFont="1" applyFill="1"/>
    <xf numFmtId="0" fontId="74" fillId="5" borderId="0" xfId="0" applyFont="1" applyFill="1"/>
    <xf numFmtId="0" fontId="74" fillId="5" borderId="0" xfId="0" applyFont="1" applyFill="1" applyAlignment="1">
      <alignment horizontal="right"/>
    </xf>
    <xf numFmtId="0" fontId="71" fillId="0" borderId="0" xfId="0" applyFont="1"/>
    <xf numFmtId="2" fontId="97" fillId="5" borderId="0" xfId="0" applyNumberFormat="1" applyFont="1" applyFill="1" applyAlignment="1">
      <alignment horizontal="right"/>
    </xf>
    <xf numFmtId="2" fontId="71" fillId="0" borderId="0" xfId="0" applyNumberFormat="1" applyFont="1" applyAlignment="1">
      <alignment horizontal="right"/>
    </xf>
    <xf numFmtId="2" fontId="71" fillId="3" borderId="0" xfId="0" applyNumberFormat="1" applyFont="1" applyFill="1" applyAlignment="1">
      <alignment horizontal="right"/>
    </xf>
    <xf numFmtId="0" fontId="71" fillId="3" borderId="0" xfId="0" applyFont="1" applyFill="1"/>
    <xf numFmtId="2" fontId="98" fillId="5" borderId="0" xfId="0" applyNumberFormat="1" applyFont="1" applyFill="1"/>
    <xf numFmtId="0" fontId="71" fillId="5" borderId="0" xfId="0" applyFont="1" applyFill="1"/>
    <xf numFmtId="0" fontId="86" fillId="0" borderId="0" xfId="0" applyFont="1" applyAlignment="1">
      <alignment horizontal="right"/>
    </xf>
    <xf numFmtId="0" fontId="99" fillId="4" borderId="0" xfId="0" applyFont="1" applyFill="1" applyBorder="1" applyAlignment="1">
      <alignment horizontal="center" vertical="center" wrapText="1"/>
    </xf>
    <xf numFmtId="2" fontId="86" fillId="0" borderId="0" xfId="0" applyNumberFormat="1" applyFont="1"/>
    <xf numFmtId="0" fontId="99" fillId="4" borderId="13" xfId="0" applyFont="1" applyFill="1" applyBorder="1" applyAlignment="1">
      <alignment horizontal="center" vertical="center" wrapText="1"/>
    </xf>
    <xf numFmtId="0" fontId="99" fillId="4" borderId="14" xfId="0" applyFont="1" applyFill="1" applyBorder="1" applyAlignment="1">
      <alignment horizontal="center" vertical="center" wrapText="1"/>
    </xf>
    <xf numFmtId="0" fontId="78" fillId="4" borderId="13" xfId="0" applyNumberFormat="1" applyFont="1" applyFill="1" applyBorder="1" applyAlignment="1">
      <alignment horizontal="center" vertical="center" wrapText="1"/>
    </xf>
    <xf numFmtId="0" fontId="78" fillId="4" borderId="14" xfId="0" applyNumberFormat="1" applyFont="1" applyFill="1" applyBorder="1" applyAlignment="1">
      <alignment horizontal="center" vertical="center" wrapText="1"/>
    </xf>
    <xf numFmtId="0" fontId="0" fillId="5" borderId="0" xfId="0" applyFill="1"/>
    <xf numFmtId="2" fontId="45" fillId="3" borderId="0" xfId="0" applyNumberFormat="1" applyFont="1" applyFill="1" applyAlignment="1">
      <alignment horizontal="right"/>
    </xf>
    <xf numFmtId="2" fontId="71" fillId="5" borderId="0" xfId="0" applyNumberFormat="1" applyFont="1" applyFill="1"/>
    <xf numFmtId="2" fontId="45" fillId="0" borderId="0" xfId="0" applyNumberFormat="1" applyFont="1" applyAlignment="1">
      <alignment horizontal="right"/>
    </xf>
    <xf numFmtId="0" fontId="45" fillId="0" borderId="0" xfId="0" applyFont="1"/>
    <xf numFmtId="0" fontId="38" fillId="4" borderId="16" xfId="0" applyFont="1" applyFill="1" applyBorder="1" applyAlignment="1">
      <alignment vertical="top"/>
    </xf>
    <xf numFmtId="0" fontId="38" fillId="4" borderId="17" xfId="0" applyFont="1" applyFill="1" applyBorder="1" applyAlignment="1">
      <alignment vertical="top"/>
    </xf>
    <xf numFmtId="0" fontId="40" fillId="4" borderId="16" xfId="0" applyNumberFormat="1" applyFont="1" applyFill="1" applyBorder="1" applyAlignment="1">
      <alignment vertical="top"/>
    </xf>
    <xf numFmtId="0" fontId="40" fillId="4" borderId="17" xfId="0" applyNumberFormat="1" applyFont="1" applyFill="1" applyBorder="1" applyAlignment="1">
      <alignment vertical="top"/>
    </xf>
    <xf numFmtId="0" fontId="45" fillId="3" borderId="0" xfId="0" applyFont="1" applyFill="1"/>
    <xf numFmtId="0" fontId="104" fillId="0" borderId="1" xfId="0" applyFont="1" applyBorder="1" applyAlignment="1">
      <alignment vertical="center" wrapText="1"/>
    </xf>
    <xf numFmtId="2" fontId="45" fillId="0" borderId="0" xfId="0" applyNumberFormat="1" applyFont="1" applyFill="1" applyAlignment="1">
      <alignment horizontal="right"/>
    </xf>
    <xf numFmtId="0" fontId="28" fillId="4" borderId="14" xfId="0" applyFont="1" applyFill="1" applyBorder="1" applyAlignment="1">
      <alignment vertical="center" wrapText="1"/>
    </xf>
    <xf numFmtId="0" fontId="7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74" fillId="5" borderId="0" xfId="0" applyFont="1" applyFill="1" applyAlignment="1">
      <alignment horizontal="left"/>
    </xf>
    <xf numFmtId="0" fontId="18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4" borderId="11" xfId="0" applyFont="1" applyFill="1" applyBorder="1" applyAlignment="1">
      <alignment horizontal="left" vertical="center" wrapText="1"/>
    </xf>
    <xf numFmtId="0" fontId="22" fillId="4" borderId="13" xfId="1" applyFont="1" applyFill="1" applyBorder="1" applyAlignment="1">
      <alignment horizontal="left" vertical="center" wrapText="1"/>
    </xf>
    <xf numFmtId="0" fontId="26" fillId="4" borderId="13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33" fillId="0" borderId="0" xfId="0" applyNumberFormat="1" applyFont="1" applyFill="1" applyBorder="1" applyAlignment="1" applyProtection="1">
      <alignment horizontal="left" vertical="center"/>
    </xf>
    <xf numFmtId="0" fontId="36" fillId="0" borderId="0" xfId="0" applyNumberFormat="1" applyFont="1" applyFill="1" applyBorder="1" applyAlignment="1" applyProtection="1">
      <alignment horizontal="left" vertical="center"/>
    </xf>
    <xf numFmtId="0" fontId="37" fillId="0" borderId="11" xfId="0" applyNumberFormat="1" applyFont="1" applyFill="1" applyBorder="1" applyAlignment="1" applyProtection="1">
      <alignment horizontal="left" vertical="center" wrapText="1"/>
    </xf>
    <xf numFmtId="0" fontId="39" fillId="0" borderId="13" xfId="0" applyNumberFormat="1" applyFont="1" applyFill="1" applyBorder="1" applyAlignment="1" applyProtection="1">
      <alignment horizontal="left" vertical="center" wrapText="1"/>
    </xf>
    <xf numFmtId="49" fontId="41" fillId="0" borderId="0" xfId="0" applyNumberFormat="1" applyFont="1" applyFill="1" applyBorder="1" applyAlignment="1" applyProtection="1">
      <alignment horizontal="left"/>
    </xf>
    <xf numFmtId="0" fontId="42" fillId="0" borderId="0" xfId="0" applyNumberFormat="1" applyFont="1" applyFill="1" applyBorder="1" applyAlignment="1" applyProtection="1">
      <alignment horizontal="left" vertical="center"/>
    </xf>
    <xf numFmtId="0" fontId="41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Border="1" applyAlignment="1">
      <alignment horizontal="left"/>
    </xf>
    <xf numFmtId="0" fontId="102" fillId="0" borderId="0" xfId="0" applyFont="1" applyAlignment="1">
      <alignment horizontal="left" vertical="center"/>
    </xf>
    <xf numFmtId="0" fontId="27" fillId="4" borderId="11" xfId="0" applyFont="1" applyFill="1" applyBorder="1" applyAlignment="1">
      <alignment horizontal="left" vertical="center" wrapText="1"/>
    </xf>
    <xf numFmtId="0" fontId="21" fillId="4" borderId="13" xfId="1" applyFill="1" applyBorder="1" applyAlignment="1">
      <alignment horizontal="left" vertical="center" wrapText="1"/>
    </xf>
    <xf numFmtId="0" fontId="76" fillId="0" borderId="0" xfId="0" applyFont="1" applyAlignment="1">
      <alignment horizontal="left" vertical="center"/>
    </xf>
    <xf numFmtId="0" fontId="77" fillId="4" borderId="11" xfId="0" applyFont="1" applyFill="1" applyBorder="1" applyAlignment="1">
      <alignment horizontal="left" vertical="center" wrapText="1"/>
    </xf>
    <xf numFmtId="0" fontId="80" fillId="0" borderId="0" xfId="0" applyFont="1" applyAlignment="1">
      <alignment horizontal="left" vertical="center"/>
    </xf>
    <xf numFmtId="0" fontId="21" fillId="0" borderId="0" xfId="1" applyAlignment="1">
      <alignment horizontal="left" vertical="center"/>
    </xf>
    <xf numFmtId="0" fontId="77" fillId="4" borderId="13" xfId="0" applyFont="1" applyFill="1" applyBorder="1" applyAlignment="1">
      <alignment horizontal="left" vertical="center" wrapText="1"/>
    </xf>
    <xf numFmtId="0" fontId="82" fillId="0" borderId="0" xfId="0" applyFont="1" applyAlignment="1">
      <alignment horizontal="left" vertical="center"/>
    </xf>
    <xf numFmtId="0" fontId="83" fillId="0" borderId="0" xfId="0" applyFont="1" applyAlignment="1">
      <alignment horizontal="left" vertical="center"/>
    </xf>
    <xf numFmtId="0" fontId="85" fillId="0" borderId="0" xfId="0" applyFont="1" applyAlignment="1">
      <alignment horizontal="left" vertical="center"/>
    </xf>
    <xf numFmtId="0" fontId="27" fillId="4" borderId="13" xfId="0" applyFont="1" applyFill="1" applyBorder="1" applyAlignment="1">
      <alignment horizontal="left" vertical="center" wrapText="1"/>
    </xf>
    <xf numFmtId="0" fontId="86" fillId="5" borderId="0" xfId="0" applyFont="1" applyFill="1" applyAlignment="1">
      <alignment horizontal="left"/>
    </xf>
    <xf numFmtId="0" fontId="20" fillId="0" borderId="0" xfId="0" applyFont="1" applyAlignment="1">
      <alignment horizontal="left" vertical="center"/>
    </xf>
    <xf numFmtId="0" fontId="22" fillId="0" borderId="0" xfId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13" xfId="1" applyFill="1" applyBorder="1" applyAlignment="1">
      <alignment horizontal="left" vertical="center" wrapText="1"/>
    </xf>
    <xf numFmtId="0" fontId="86" fillId="0" borderId="0" xfId="0" applyFont="1" applyAlignment="1">
      <alignment horizontal="left"/>
    </xf>
    <xf numFmtId="0" fontId="49" fillId="0" borderId="0" xfId="0" applyNumberFormat="1" applyFont="1" applyFill="1" applyBorder="1" applyAlignment="1" applyProtection="1">
      <alignment horizontal="left" vertical="center"/>
    </xf>
    <xf numFmtId="0" fontId="50" fillId="0" borderId="0" xfId="0" applyNumberFormat="1" applyFont="1" applyFill="1" applyBorder="1" applyAlignment="1" applyProtection="1">
      <alignment horizontal="left" vertical="center"/>
    </xf>
    <xf numFmtId="0" fontId="39" fillId="0" borderId="0" xfId="0" applyNumberFormat="1" applyFont="1" applyFill="1" applyBorder="1" applyAlignment="1" applyProtection="1">
      <alignment horizontal="left" vertical="center"/>
    </xf>
    <xf numFmtId="0" fontId="51" fillId="0" borderId="0" xfId="0" applyNumberFormat="1" applyFont="1" applyFill="1" applyBorder="1" applyAlignment="1" applyProtection="1">
      <alignment horizontal="left" vertical="center"/>
    </xf>
    <xf numFmtId="0" fontId="37" fillId="0" borderId="0" xfId="0" applyNumberFormat="1" applyFont="1" applyFill="1" applyBorder="1" applyAlignment="1" applyProtection="1">
      <alignment horizontal="left" vertical="center" wrapText="1"/>
    </xf>
    <xf numFmtId="0" fontId="39" fillId="0" borderId="0" xfId="0" applyNumberFormat="1" applyFont="1" applyFill="1" applyBorder="1" applyAlignment="1" applyProtection="1">
      <alignment horizontal="left" vertical="center" wrapText="1"/>
    </xf>
    <xf numFmtId="0" fontId="87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88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89" fillId="0" borderId="1" xfId="0" applyFont="1" applyBorder="1" applyAlignment="1">
      <alignment horizontal="left" vertical="center" wrapText="1"/>
    </xf>
    <xf numFmtId="0" fontId="21" fillId="4" borderId="1" xfId="1" applyFill="1" applyBorder="1" applyAlignment="1">
      <alignment horizontal="left" vertical="center" wrapText="1"/>
    </xf>
    <xf numFmtId="0" fontId="90" fillId="4" borderId="1" xfId="0" applyFont="1" applyFill="1" applyBorder="1" applyAlignment="1">
      <alignment horizontal="left" vertical="center" wrapText="1"/>
    </xf>
    <xf numFmtId="0" fontId="21" fillId="4" borderId="1" xfId="1" applyFill="1" applyBorder="1" applyAlignment="1">
      <alignment horizontal="left" vertical="center" wrapText="1"/>
    </xf>
    <xf numFmtId="0" fontId="93" fillId="0" borderId="0" xfId="0" applyFont="1" applyAlignment="1">
      <alignment horizontal="left" vertical="center"/>
    </xf>
    <xf numFmtId="0" fontId="94" fillId="0" borderId="0" xfId="0" applyFont="1" applyAlignment="1">
      <alignment horizontal="left" vertical="center"/>
    </xf>
    <xf numFmtId="0" fontId="96" fillId="0" borderId="0" xfId="0" applyFont="1" applyAlignment="1">
      <alignment horizontal="left" vertical="center"/>
    </xf>
    <xf numFmtId="0" fontId="21" fillId="4" borderId="11" xfId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00" fillId="0" borderId="0" xfId="0" applyFont="1" applyAlignment="1">
      <alignment horizontal="left" vertical="center"/>
    </xf>
    <xf numFmtId="0" fontId="0" fillId="5" borderId="0" xfId="0" applyFill="1" applyAlignment="1">
      <alignment horizontal="left"/>
    </xf>
    <xf numFmtId="0" fontId="62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2" fillId="0" borderId="0" xfId="1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/>
    </xf>
    <xf numFmtId="0" fontId="26" fillId="0" borderId="11" xfId="0" applyFont="1" applyFill="1" applyBorder="1" applyAlignment="1">
      <alignment horizontal="left" vertical="center" wrapText="1"/>
    </xf>
    <xf numFmtId="0" fontId="22" fillId="0" borderId="13" xfId="1" applyFont="1" applyFill="1" applyBorder="1" applyAlignment="1">
      <alignment horizontal="left" vertical="center" wrapText="1"/>
    </xf>
    <xf numFmtId="0" fontId="26" fillId="0" borderId="13" xfId="0" applyFont="1" applyFill="1" applyBorder="1" applyAlignment="1">
      <alignment horizontal="left" vertical="center" wrapText="1"/>
    </xf>
    <xf numFmtId="0" fontId="103" fillId="0" borderId="0" xfId="0" applyNumberFormat="1" applyFont="1" applyFill="1" applyBorder="1" applyAlignment="1" applyProtection="1">
      <alignment horizontal="left" vertical="center" wrapText="1"/>
    </xf>
    <xf numFmtId="0" fontId="64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60" fillId="0" borderId="0" xfId="0" applyNumberFormat="1" applyFont="1" applyFill="1" applyBorder="1" applyAlignment="1" applyProtection="1">
      <alignment horizontal="left" vertical="center"/>
    </xf>
    <xf numFmtId="0" fontId="65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 wrapText="1"/>
    </xf>
    <xf numFmtId="0" fontId="22" fillId="0" borderId="0" xfId="1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4" fillId="0" borderId="0" xfId="0" applyFont="1" applyAlignment="1">
      <alignment horizontal="left" vertical="center"/>
    </xf>
    <xf numFmtId="0" fontId="0" fillId="0" borderId="0" xfId="0" applyFont="1" applyFill="1" applyAlignment="1">
      <alignment horizontal="left"/>
    </xf>
    <xf numFmtId="0" fontId="106" fillId="0" borderId="0" xfId="0" applyFont="1" applyAlignment="1">
      <alignment horizontal="left"/>
    </xf>
    <xf numFmtId="1" fontId="0" fillId="0" borderId="0" xfId="0" applyNumberFormat="1"/>
    <xf numFmtId="164" fontId="71" fillId="3" borderId="0" xfId="0" applyNumberFormat="1" applyFont="1" applyFill="1"/>
    <xf numFmtId="0" fontId="21" fillId="4" borderId="13" xfId="1" applyFill="1" applyBorder="1" applyAlignment="1">
      <alignment horizontal="center" vertical="center" wrapText="1"/>
    </xf>
    <xf numFmtId="0" fontId="107" fillId="0" borderId="18" xfId="0" applyFont="1" applyBorder="1" applyAlignment="1">
      <alignment horizontal="center" vertical="center" wrapText="1"/>
    </xf>
    <xf numFmtId="0" fontId="41" fillId="0" borderId="18" xfId="0" applyFont="1" applyBorder="1" applyAlignment="1">
      <alignment vertical="center" wrapText="1"/>
    </xf>
    <xf numFmtId="0" fontId="9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/>
    </xf>
    <xf numFmtId="0" fontId="48" fillId="0" borderId="0" xfId="0" applyNumberFormat="1" applyFont="1" applyFill="1" applyBorder="1" applyAlignment="1" applyProtection="1">
      <alignment horizontal="left" vertical="center"/>
    </xf>
    <xf numFmtId="0" fontId="48" fillId="0" borderId="0" xfId="0" applyFont="1" applyFill="1" applyBorder="1" applyAlignment="1">
      <alignment horizontal="left"/>
    </xf>
    <xf numFmtId="0" fontId="48" fillId="0" borderId="0" xfId="0" applyFont="1" applyFill="1" applyBorder="1" applyAlignment="1">
      <alignment horizontal="left" vertical="center"/>
    </xf>
    <xf numFmtId="0" fontId="48" fillId="0" borderId="0" xfId="0" applyNumberFormat="1" applyFont="1" applyFill="1" applyBorder="1" applyAlignment="1" applyProtection="1">
      <alignment horizontal="left" vertical="center" wrapText="1"/>
    </xf>
    <xf numFmtId="0" fontId="48" fillId="5" borderId="0" xfId="0" applyFont="1" applyFill="1" applyBorder="1" applyAlignment="1">
      <alignment horizontal="left"/>
    </xf>
    <xf numFmtId="0" fontId="48" fillId="0" borderId="0" xfId="0" applyFont="1" applyBorder="1" applyAlignment="1">
      <alignment horizontal="left" vertical="center"/>
    </xf>
    <xf numFmtId="0" fontId="48" fillId="0" borderId="0" xfId="0" applyFont="1" applyBorder="1"/>
    <xf numFmtId="0" fontId="48" fillId="0" borderId="0" xfId="0" applyFont="1" applyBorder="1" applyAlignment="1">
      <alignment horizontal="left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horizontal="right" vertical="top"/>
    </xf>
    <xf numFmtId="0" fontId="108" fillId="0" borderId="0" xfId="0" applyFont="1" applyAlignment="1">
      <alignment vertical="top"/>
    </xf>
    <xf numFmtId="0" fontId="109" fillId="0" borderId="0" xfId="0" applyNumberFormat="1" applyFont="1" applyFill="1" applyBorder="1" applyAlignment="1" applyProtection="1">
      <alignment vertical="top"/>
    </xf>
    <xf numFmtId="2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NumberFormat="1" applyFont="1" applyFill="1" applyBorder="1" applyAlignment="1" applyProtection="1">
      <alignment horizontal="left" vertical="top" wrapText="1"/>
    </xf>
    <xf numFmtId="0" fontId="10" fillId="0" borderId="0" xfId="0" applyFont="1" applyFill="1" applyBorder="1" applyAlignment="1">
      <alignment horizontal="left" vertical="top"/>
    </xf>
    <xf numFmtId="0" fontId="10" fillId="0" borderId="0" xfId="0" applyNumberFormat="1" applyFont="1" applyFill="1" applyBorder="1" applyAlignment="1" applyProtection="1">
      <alignment horizontal="left" vertical="top" wrapText="1"/>
    </xf>
    <xf numFmtId="0" fontId="10" fillId="0" borderId="0" xfId="0" applyNumberFormat="1" applyFont="1" applyFill="1" applyBorder="1" applyAlignment="1" applyProtection="1">
      <alignment horizontal="left" vertical="top"/>
    </xf>
    <xf numFmtId="0" fontId="0" fillId="0" borderId="0" xfId="0" applyBorder="1"/>
    <xf numFmtId="0" fontId="108" fillId="0" borderId="0" xfId="0" applyFont="1"/>
    <xf numFmtId="0" fontId="9" fillId="0" borderId="0" xfId="0" applyFont="1" applyFill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1" fontId="10" fillId="0" borderId="0" xfId="0" applyNumberFormat="1" applyFont="1" applyFill="1" applyBorder="1" applyAlignment="1">
      <alignment horizontal="left" vertical="top"/>
    </xf>
    <xf numFmtId="1" fontId="9" fillId="0" borderId="0" xfId="0" applyNumberFormat="1" applyFont="1" applyFill="1" applyBorder="1" applyAlignment="1">
      <alignment horizontal="left" vertical="top"/>
    </xf>
    <xf numFmtId="2" fontId="0" fillId="0" borderId="0" xfId="0" applyNumberFormat="1" applyAlignment="1">
      <alignment horizontal="right"/>
    </xf>
    <xf numFmtId="2" fontId="29" fillId="0" borderId="0" xfId="0" applyNumberFormat="1" applyFont="1" applyFill="1" applyBorder="1" applyAlignment="1" applyProtection="1"/>
    <xf numFmtId="0" fontId="3" fillId="0" borderId="1" xfId="0" applyFont="1" applyBorder="1" applyAlignment="1">
      <alignment horizontal="center" vertical="center" wrapText="1"/>
    </xf>
    <xf numFmtId="0" fontId="21" fillId="4" borderId="1" xfId="1" applyFill="1" applyBorder="1" applyAlignment="1">
      <alignment horizontal="left" vertical="center" wrapText="1"/>
    </xf>
    <xf numFmtId="0" fontId="21" fillId="4" borderId="1" xfId="1" applyFill="1" applyBorder="1" applyAlignment="1">
      <alignment horizontal="left" vertical="center" wrapText="1"/>
    </xf>
    <xf numFmtId="0" fontId="38" fillId="4" borderId="11" xfId="0" applyFont="1" applyFill="1" applyBorder="1" applyAlignment="1">
      <alignment horizontal="center" vertical="center" wrapText="1"/>
    </xf>
    <xf numFmtId="0" fontId="38" fillId="4" borderId="12" xfId="0" applyFont="1" applyFill="1" applyBorder="1" applyAlignment="1">
      <alignment horizontal="center" vertical="center" wrapText="1"/>
    </xf>
    <xf numFmtId="0" fontId="110" fillId="0" borderId="0" xfId="0" applyFont="1"/>
    <xf numFmtId="0" fontId="40" fillId="4" borderId="13" xfId="0" applyFont="1" applyFill="1" applyBorder="1" applyAlignment="1">
      <alignment horizontal="center" vertical="center" wrapText="1"/>
    </xf>
    <xf numFmtId="0" fontId="40" fillId="4" borderId="14" xfId="0" applyFont="1" applyFill="1" applyBorder="1" applyAlignment="1">
      <alignment horizontal="center" vertical="center" wrapText="1"/>
    </xf>
    <xf numFmtId="0" fontId="38" fillId="4" borderId="13" xfId="0" applyFont="1" applyFill="1" applyBorder="1" applyAlignment="1">
      <alignment horizontal="center" vertical="center" wrapText="1"/>
    </xf>
    <xf numFmtId="0" fontId="110" fillId="3" borderId="0" xfId="0" applyFont="1" applyFill="1"/>
    <xf numFmtId="0" fontId="111" fillId="4" borderId="1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21" fillId="4" borderId="1" xfId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2" fontId="71" fillId="3" borderId="0" xfId="0" applyNumberFormat="1" applyFont="1" applyFill="1"/>
    <xf numFmtId="0" fontId="6" fillId="0" borderId="18" xfId="0" applyFont="1" applyBorder="1" applyAlignment="1">
      <alignment horizontal="center" vertical="center" wrapText="1"/>
    </xf>
    <xf numFmtId="0" fontId="6" fillId="0" borderId="24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112" fillId="0" borderId="1" xfId="0" applyNumberFormat="1" applyFont="1" applyBorder="1" applyAlignment="1"/>
    <xf numFmtId="0" fontId="112" fillId="0" borderId="1" xfId="0" applyNumberFormat="1" applyFont="1" applyBorder="1" applyAlignment="1">
      <alignment horizontal="center"/>
    </xf>
    <xf numFmtId="1" fontId="112" fillId="0" borderId="1" xfId="0" applyNumberFormat="1" applyFont="1" applyBorder="1" applyAlignment="1">
      <alignment horizontal="center"/>
    </xf>
    <xf numFmtId="2" fontId="71" fillId="2" borderId="0" xfId="0" applyNumberFormat="1" applyFont="1" applyFill="1"/>
    <xf numFmtId="2" fontId="113" fillId="5" borderId="0" xfId="0" applyNumberFormat="1" applyFont="1" applyFill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1" fillId="4" borderId="1" xfId="1" applyFill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 wrapText="1"/>
    </xf>
    <xf numFmtId="0" fontId="114" fillId="0" borderId="0" xfId="0" applyNumberFormat="1" applyFont="1" applyFill="1" applyBorder="1" applyAlignment="1" applyProtection="1">
      <alignment horizontal="left" vertical="center"/>
    </xf>
    <xf numFmtId="0" fontId="114" fillId="0" borderId="0" xfId="0" applyFont="1" applyAlignment="1">
      <alignment horizontal="left" vertical="center"/>
    </xf>
    <xf numFmtId="0" fontId="74" fillId="6" borderId="25" xfId="0" applyFont="1" applyFill="1" applyBorder="1" applyAlignment="1">
      <alignment horizontal="center" vertical="center"/>
    </xf>
    <xf numFmtId="2" fontId="71" fillId="0" borderId="0" xfId="0" applyNumberFormat="1" applyFont="1"/>
    <xf numFmtId="2" fontId="115" fillId="3" borderId="0" xfId="0" applyNumberFormat="1" applyFont="1" applyFill="1" applyAlignment="1">
      <alignment horizontal="right"/>
    </xf>
    <xf numFmtId="2" fontId="115" fillId="0" borderId="0" xfId="0" applyNumberFormat="1" applyFont="1" applyAlignment="1">
      <alignment horizontal="right"/>
    </xf>
    <xf numFmtId="2" fontId="115" fillId="2" borderId="0" xfId="0" applyNumberFormat="1" applyFont="1" applyFill="1" applyAlignment="1">
      <alignment horizontal="right"/>
    </xf>
    <xf numFmtId="2" fontId="115" fillId="0" borderId="0" xfId="0" applyNumberFormat="1" applyFont="1"/>
    <xf numFmtId="2" fontId="115" fillId="3" borderId="0" xfId="0" applyNumberFormat="1" applyFont="1" applyFill="1"/>
    <xf numFmtId="0" fontId="116" fillId="0" borderId="0" xfId="0" applyNumberFormat="1" applyFont="1" applyFill="1" applyBorder="1" applyAlignment="1" applyProtection="1">
      <alignment horizontal="left" vertical="center"/>
    </xf>
    <xf numFmtId="0" fontId="117" fillId="0" borderId="0" xfId="0" applyFont="1" applyAlignment="1">
      <alignment horizontal="left"/>
    </xf>
    <xf numFmtId="0" fontId="117" fillId="0" borderId="0" xfId="0" applyFont="1" applyAlignment="1">
      <alignment horizontal="left" vertical="center"/>
    </xf>
    <xf numFmtId="0" fontId="21" fillId="0" borderId="0" xfId="1"/>
    <xf numFmtId="164" fontId="28" fillId="4" borderId="13" xfId="0" applyNumberFormat="1" applyFont="1" applyFill="1" applyBorder="1" applyAlignment="1">
      <alignment horizontal="center" vertical="center" wrapText="1"/>
    </xf>
    <xf numFmtId="2" fontId="28" fillId="4" borderId="14" xfId="0" applyNumberFormat="1" applyFont="1" applyFill="1" applyBorder="1" applyAlignment="1">
      <alignment horizontal="center" vertical="center" wrapText="1"/>
    </xf>
    <xf numFmtId="0" fontId="28" fillId="4" borderId="2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118" fillId="5" borderId="25" xfId="0" applyNumberFormat="1" applyFont="1" applyFill="1" applyBorder="1"/>
    <xf numFmtId="2" fontId="118" fillId="5" borderId="25" xfId="0" applyNumberFormat="1" applyFont="1" applyFill="1" applyBorder="1" applyAlignment="1">
      <alignment horizontal="right"/>
    </xf>
    <xf numFmtId="0" fontId="117" fillId="5" borderId="25" xfId="0" applyFont="1" applyFill="1" applyBorder="1" applyAlignment="1">
      <alignment horizontal="left"/>
    </xf>
    <xf numFmtId="0" fontId="117" fillId="0" borderId="0" xfId="0" applyNumberFormat="1" applyFont="1" applyFill="1" applyBorder="1" applyAlignment="1" applyProtection="1">
      <alignment horizontal="left" vertical="center"/>
    </xf>
    <xf numFmtId="0" fontId="89" fillId="0" borderId="1" xfId="0" applyFont="1" applyBorder="1" applyAlignment="1">
      <alignment horizontal="center" vertical="center" wrapText="1"/>
    </xf>
    <xf numFmtId="0" fontId="89" fillId="0" borderId="2" xfId="0" applyFont="1" applyBorder="1" applyAlignment="1">
      <alignment vertical="center" wrapText="1"/>
    </xf>
    <xf numFmtId="0" fontId="21" fillId="4" borderId="2" xfId="1" applyFill="1" applyBorder="1" applyAlignment="1">
      <alignment vertical="center" wrapText="1"/>
    </xf>
    <xf numFmtId="0" fontId="89" fillId="4" borderId="2" xfId="0" applyFont="1" applyFill="1" applyBorder="1" applyAlignment="1">
      <alignment vertical="center" wrapText="1"/>
    </xf>
    <xf numFmtId="0" fontId="117" fillId="0" borderId="2" xfId="0" applyFont="1" applyBorder="1" applyAlignment="1">
      <alignment vertical="center"/>
    </xf>
    <xf numFmtId="0" fontId="119" fillId="0" borderId="0" xfId="0" applyFont="1" applyAlignment="1">
      <alignment horizontal="left" vertical="center"/>
    </xf>
    <xf numFmtId="0" fontId="117" fillId="5" borderId="0" xfId="0" applyFont="1" applyFill="1"/>
    <xf numFmtId="2" fontId="117" fillId="5" borderId="25" xfId="0" applyNumberFormat="1" applyFont="1" applyFill="1" applyBorder="1"/>
    <xf numFmtId="0" fontId="120" fillId="4" borderId="13" xfId="0" applyFont="1" applyFill="1" applyBorder="1" applyAlignment="1">
      <alignment horizontal="center" vertical="center" wrapText="1"/>
    </xf>
    <xf numFmtId="0" fontId="120" fillId="4" borderId="14" xfId="0" applyFont="1" applyFill="1" applyBorder="1" applyAlignment="1">
      <alignment horizontal="center" vertical="center" wrapText="1"/>
    </xf>
    <xf numFmtId="2" fontId="0" fillId="0" borderId="0" xfId="0" applyNumberFormat="1" applyFont="1"/>
    <xf numFmtId="0" fontId="68" fillId="4" borderId="11" xfId="0" applyFont="1" applyFill="1" applyBorder="1" applyAlignment="1">
      <alignment vertical="center" wrapText="1"/>
    </xf>
    <xf numFmtId="0" fontId="22" fillId="4" borderId="11" xfId="1" applyFont="1" applyFill="1" applyBorder="1" applyAlignment="1">
      <alignment vertical="center" wrapText="1"/>
    </xf>
    <xf numFmtId="0" fontId="120" fillId="4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78" fillId="4" borderId="26" xfId="0" applyFont="1" applyFill="1" applyBorder="1" applyAlignment="1">
      <alignment horizontal="center" vertical="center" wrapText="1"/>
    </xf>
    <xf numFmtId="0" fontId="78" fillId="4" borderId="0" xfId="0" applyFont="1" applyFill="1" applyBorder="1" applyAlignment="1">
      <alignment horizontal="center" vertical="center" wrapText="1"/>
    </xf>
    <xf numFmtId="0" fontId="117" fillId="0" borderId="0" xfId="0" applyFont="1" applyAlignment="1">
      <alignment vertical="center"/>
    </xf>
    <xf numFmtId="0" fontId="117" fillId="0" borderId="0" xfId="0" applyFont="1" applyFill="1" applyBorder="1" applyAlignment="1">
      <alignment horizontal="left" vertical="center"/>
    </xf>
    <xf numFmtId="0" fontId="114" fillId="0" borderId="0" xfId="0" applyNumberFormat="1" applyFont="1" applyFill="1" applyBorder="1" applyAlignment="1" applyProtection="1">
      <alignment horizontal="left" vertical="center" wrapText="1"/>
    </xf>
    <xf numFmtId="0" fontId="40" fillId="4" borderId="0" xfId="0" applyNumberFormat="1" applyFont="1" applyFill="1" applyBorder="1" applyAlignment="1">
      <alignment horizontal="left" vertical="top" wrapText="1"/>
    </xf>
    <xf numFmtId="0" fontId="22" fillId="4" borderId="0" xfId="1" applyFont="1" applyFill="1" applyBorder="1" applyAlignment="1">
      <alignment horizontal="left" vertical="center" wrapText="1" indent="4"/>
    </xf>
    <xf numFmtId="0" fontId="63" fillId="4" borderId="0" xfId="0" applyNumberFormat="1" applyFont="1" applyFill="1" applyBorder="1" applyAlignment="1">
      <alignment horizontal="left" vertical="center" wrapText="1" indent="4"/>
    </xf>
    <xf numFmtId="0" fontId="21" fillId="4" borderId="0" xfId="1" applyFill="1" applyBorder="1" applyAlignment="1">
      <alignment horizontal="left" vertical="center" wrapText="1"/>
    </xf>
    <xf numFmtId="2" fontId="45" fillId="3" borderId="0" xfId="0" applyNumberFormat="1" applyFont="1" applyFill="1"/>
    <xf numFmtId="2" fontId="114" fillId="5" borderId="25" xfId="0" applyNumberFormat="1" applyFont="1" applyFill="1" applyBorder="1"/>
    <xf numFmtId="2" fontId="115" fillId="2" borderId="0" xfId="0" applyNumberFormat="1" applyFont="1" applyFill="1"/>
    <xf numFmtId="0" fontId="0" fillId="2" borderId="0" xfId="0" applyFill="1"/>
    <xf numFmtId="0" fontId="71" fillId="2" borderId="0" xfId="0" applyFont="1" applyFill="1"/>
    <xf numFmtId="0" fontId="107" fillId="0" borderId="1" xfId="0" applyFont="1" applyBorder="1" applyAlignment="1">
      <alignment vertical="center" wrapText="1"/>
    </xf>
    <xf numFmtId="0" fontId="114" fillId="5" borderId="0" xfId="0" applyFont="1" applyFill="1"/>
    <xf numFmtId="0" fontId="114" fillId="5" borderId="25" xfId="0" applyFont="1" applyFill="1" applyBorder="1" applyAlignment="1">
      <alignment horizontal="left"/>
    </xf>
    <xf numFmtId="0" fontId="22" fillId="4" borderId="27" xfId="1" applyFont="1" applyFill="1" applyBorder="1" applyAlignment="1">
      <alignment horizontal="left" vertical="center" wrapText="1" indent="4"/>
    </xf>
    <xf numFmtId="0" fontId="114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/>
    </xf>
    <xf numFmtId="0" fontId="10" fillId="0" borderId="10" xfId="0" applyFont="1" applyFill="1" applyBorder="1" applyAlignment="1">
      <alignment horizontal="left" vertical="top"/>
    </xf>
    <xf numFmtId="164" fontId="30" fillId="2" borderId="0" xfId="0" applyNumberFormat="1" applyFont="1" applyFill="1" applyBorder="1" applyAlignment="1" applyProtection="1">
      <alignment horizontal="right"/>
    </xf>
    <xf numFmtId="0" fontId="10" fillId="7" borderId="1" xfId="0" applyFont="1" applyFill="1" applyBorder="1" applyAlignment="1">
      <alignment horizontal="left" vertical="top"/>
    </xf>
    <xf numFmtId="0" fontId="6" fillId="7" borderId="0" xfId="0" applyFont="1" applyFill="1" applyAlignment="1">
      <alignment wrapText="1"/>
    </xf>
    <xf numFmtId="0" fontId="10" fillId="7" borderId="1" xfId="0" applyFont="1" applyFill="1" applyBorder="1" applyAlignment="1">
      <alignment horizontal="left" vertical="top" wrapText="1"/>
    </xf>
    <xf numFmtId="0" fontId="113" fillId="3" borderId="0" xfId="0" applyFont="1" applyFill="1"/>
    <xf numFmtId="0" fontId="113" fillId="2" borderId="0" xfId="0" applyFont="1" applyFill="1"/>
    <xf numFmtId="0" fontId="45" fillId="0" borderId="0" xfId="0" applyFont="1" applyAlignment="1">
      <alignment horizontal="left"/>
    </xf>
    <xf numFmtId="0" fontId="110" fillId="0" borderId="1" xfId="0" applyNumberFormat="1" applyFont="1" applyBorder="1" applyAlignment="1">
      <alignment horizontal="center" vertical="center"/>
    </xf>
    <xf numFmtId="0" fontId="110" fillId="0" borderId="1" xfId="0" applyFont="1" applyBorder="1" applyAlignment="1">
      <alignment horizontal="center"/>
    </xf>
    <xf numFmtId="164" fontId="110" fillId="0" borderId="1" xfId="0" applyNumberFormat="1" applyFont="1" applyBorder="1" applyAlignment="1">
      <alignment horizontal="center"/>
    </xf>
    <xf numFmtId="0" fontId="110" fillId="0" borderId="1" xfId="0" applyNumberFormat="1" applyFont="1" applyBorder="1" applyAlignment="1">
      <alignment horizontal="center"/>
    </xf>
    <xf numFmtId="1" fontId="110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left" vertical="top"/>
    </xf>
    <xf numFmtId="0" fontId="10" fillId="0" borderId="10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/>
    </xf>
    <xf numFmtId="0" fontId="21" fillId="4" borderId="1" xfId="1" applyFill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top"/>
    </xf>
    <xf numFmtId="2" fontId="113" fillId="3" borderId="0" xfId="0" applyNumberFormat="1" applyFont="1" applyFill="1"/>
    <xf numFmtId="0" fontId="45" fillId="4" borderId="0" xfId="0" applyFont="1" applyFill="1" applyBorder="1" applyAlignment="1">
      <alignment horizontal="center" wrapText="1"/>
    </xf>
    <xf numFmtId="2" fontId="9" fillId="9" borderId="10" xfId="0" applyNumberFormat="1" applyFont="1" applyFill="1" applyBorder="1" applyAlignment="1">
      <alignment horizontal="left" vertical="top"/>
    </xf>
    <xf numFmtId="2" fontId="9" fillId="7" borderId="10" xfId="0" applyNumberFormat="1" applyFont="1" applyFill="1" applyBorder="1" applyAlignment="1">
      <alignment horizontal="left" vertical="top"/>
    </xf>
    <xf numFmtId="0" fontId="10" fillId="2" borderId="1" xfId="0" applyFont="1" applyFill="1" applyBorder="1" applyAlignment="1">
      <alignment vertical="top"/>
    </xf>
    <xf numFmtId="2" fontId="10" fillId="2" borderId="1" xfId="0" applyNumberFormat="1" applyFont="1" applyFill="1" applyBorder="1" applyAlignment="1" applyProtection="1">
      <alignment horizontal="left" vertical="top"/>
    </xf>
    <xf numFmtId="0" fontId="10" fillId="2" borderId="1" xfId="0" applyNumberFormat="1" applyFont="1" applyFill="1" applyBorder="1" applyAlignment="1" applyProtection="1">
      <alignment horizontal="left" vertical="top"/>
    </xf>
    <xf numFmtId="0" fontId="10" fillId="2" borderId="1" xfId="0" applyNumberFormat="1" applyFont="1" applyFill="1" applyBorder="1" applyAlignment="1" applyProtection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2" fontId="9" fillId="2" borderId="1" xfId="0" applyNumberFormat="1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/>
    </xf>
    <xf numFmtId="0" fontId="10" fillId="2" borderId="1" xfId="0" applyFont="1" applyFill="1" applyBorder="1" applyAlignment="1">
      <alignment vertical="top" wrapText="1"/>
    </xf>
    <xf numFmtId="2" fontId="10" fillId="2" borderId="1" xfId="0" applyNumberFormat="1" applyFont="1" applyFill="1" applyBorder="1" applyAlignment="1">
      <alignment horizontal="left" vertical="top"/>
    </xf>
    <xf numFmtId="0" fontId="7" fillId="2" borderId="1" xfId="0" applyNumberFormat="1" applyFont="1" applyFill="1" applyBorder="1" applyAlignment="1" applyProtection="1">
      <alignment horizontal="left" vertical="top" wrapText="1"/>
    </xf>
    <xf numFmtId="0" fontId="6" fillId="2" borderId="1" xfId="0" applyFont="1" applyFill="1" applyBorder="1" applyAlignment="1">
      <alignment horizontal="left" vertical="top"/>
    </xf>
    <xf numFmtId="2" fontId="7" fillId="2" borderId="1" xfId="0" applyNumberFormat="1" applyFont="1" applyFill="1" applyBorder="1" applyAlignment="1" applyProtection="1">
      <alignment horizontal="left" vertical="top"/>
    </xf>
    <xf numFmtId="0" fontId="10" fillId="2" borderId="1" xfId="0" applyNumberFormat="1" applyFont="1" applyFill="1" applyBorder="1" applyAlignment="1" applyProtection="1">
      <alignment vertical="top" wrapText="1"/>
    </xf>
    <xf numFmtId="0" fontId="6" fillId="2" borderId="0" xfId="0" applyFont="1" applyFill="1" applyAlignment="1">
      <alignment wrapText="1"/>
    </xf>
    <xf numFmtId="0" fontId="10" fillId="2" borderId="1" xfId="0" applyNumberFormat="1" applyFont="1" applyFill="1" applyBorder="1" applyAlignment="1" applyProtection="1">
      <alignment vertical="top"/>
    </xf>
    <xf numFmtId="1" fontId="10" fillId="2" borderId="1" xfId="0" applyNumberFormat="1" applyFont="1" applyFill="1" applyBorder="1" applyAlignment="1">
      <alignment horizontal="left" vertical="top"/>
    </xf>
    <xf numFmtId="0" fontId="10" fillId="2" borderId="10" xfId="0" applyFont="1" applyFill="1" applyBorder="1" applyAlignment="1">
      <alignment horizontal="left" vertical="top"/>
    </xf>
    <xf numFmtId="164" fontId="10" fillId="2" borderId="1" xfId="0" applyNumberFormat="1" applyFont="1" applyFill="1" applyBorder="1" applyAlignment="1" applyProtection="1">
      <alignment horizontal="left" vertical="top"/>
    </xf>
    <xf numFmtId="164" fontId="6" fillId="2" borderId="1" xfId="0" applyNumberFormat="1" applyFont="1" applyFill="1" applyBorder="1" applyAlignment="1">
      <alignment horizontal="left" vertical="top"/>
    </xf>
    <xf numFmtId="1" fontId="6" fillId="2" borderId="1" xfId="0" applyNumberFormat="1" applyFont="1" applyFill="1" applyBorder="1" applyAlignment="1">
      <alignment horizontal="left" vertical="top"/>
    </xf>
    <xf numFmtId="0" fontId="109" fillId="2" borderId="0" xfId="0" applyNumberFormat="1" applyFont="1" applyFill="1" applyBorder="1" applyAlignment="1" applyProtection="1">
      <alignment vertical="top"/>
    </xf>
    <xf numFmtId="0" fontId="9" fillId="2" borderId="1" xfId="0" applyFont="1" applyFill="1" applyBorder="1" applyAlignment="1">
      <alignment horizontal="center" vertical="top" wrapText="1"/>
    </xf>
    <xf numFmtId="2" fontId="0" fillId="9" borderId="0" xfId="0" applyNumberFormat="1" applyFill="1"/>
    <xf numFmtId="2" fontId="0" fillId="7" borderId="0" xfId="0" applyNumberFormat="1" applyFill="1"/>
    <xf numFmtId="0" fontId="3" fillId="0" borderId="1" xfId="0" applyFont="1" applyBorder="1" applyAlignment="1">
      <alignment horizontal="center" vertical="center" wrapText="1"/>
    </xf>
    <xf numFmtId="0" fontId="21" fillId="4" borderId="1" xfId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top"/>
    </xf>
    <xf numFmtId="0" fontId="10" fillId="2" borderId="10" xfId="0" applyFont="1" applyFill="1" applyBorder="1" applyAlignment="1">
      <alignment horizontal="left" vertical="top"/>
    </xf>
    <xf numFmtId="0" fontId="6" fillId="0" borderId="18" xfId="0" applyFont="1" applyBorder="1" applyAlignment="1">
      <alignment horizontal="center" vertical="center" wrapText="1"/>
    </xf>
    <xf numFmtId="2" fontId="110" fillId="0" borderId="0" xfId="0" applyNumberFormat="1" applyFont="1"/>
    <xf numFmtId="0" fontId="124" fillId="4" borderId="13" xfId="0" applyFont="1" applyFill="1" applyBorder="1" applyAlignment="1">
      <alignment horizontal="center" vertical="center" wrapText="1"/>
    </xf>
    <xf numFmtId="0" fontId="124" fillId="4" borderId="14" xfId="0" applyFont="1" applyFill="1" applyBorder="1" applyAlignment="1">
      <alignment horizontal="center" vertical="center" wrapText="1"/>
    </xf>
    <xf numFmtId="0" fontId="125" fillId="4" borderId="13" xfId="0" applyFont="1" applyFill="1" applyBorder="1" applyAlignment="1">
      <alignment horizontal="center" vertical="center" wrapText="1"/>
    </xf>
    <xf numFmtId="0" fontId="125" fillId="4" borderId="14" xfId="0" applyFont="1" applyFill="1" applyBorder="1" applyAlignment="1">
      <alignment horizontal="center" vertical="center" wrapText="1"/>
    </xf>
    <xf numFmtId="16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top"/>
    </xf>
    <xf numFmtId="0" fontId="10" fillId="2" borderId="10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4" fillId="0" borderId="7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2" xfId="0" applyFont="1" applyFill="1" applyBorder="1" applyAlignment="1">
      <alignment horizontal="left" vertical="top"/>
    </xf>
    <xf numFmtId="0" fontId="9" fillId="0" borderId="3" xfId="0" applyFont="1" applyFill="1" applyBorder="1" applyAlignment="1">
      <alignment horizontal="left" vertical="top"/>
    </xf>
    <xf numFmtId="0" fontId="9" fillId="0" borderId="4" xfId="0" applyFont="1" applyFill="1" applyBorder="1" applyAlignment="1">
      <alignment horizontal="left" vertical="top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9" fillId="0" borderId="1" xfId="0" applyFont="1" applyFill="1" applyBorder="1" applyAlignment="1">
      <alignment horizontal="left"/>
    </xf>
    <xf numFmtId="0" fontId="11" fillId="0" borderId="1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/>
    </xf>
    <xf numFmtId="0" fontId="11" fillId="0" borderId="1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72" fillId="0" borderId="0" xfId="0" applyFont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5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/>
    </xf>
    <xf numFmtId="0" fontId="10" fillId="0" borderId="5" xfId="0" applyFont="1" applyFill="1" applyBorder="1" applyAlignment="1">
      <alignment horizontal="left" vertical="top"/>
    </xf>
    <xf numFmtId="0" fontId="10" fillId="0" borderId="10" xfId="0" applyFont="1" applyFill="1" applyBorder="1" applyAlignment="1">
      <alignment horizontal="left" vertical="top"/>
    </xf>
    <xf numFmtId="0" fontId="10" fillId="0" borderId="6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left" vertical="top"/>
    </xf>
    <xf numFmtId="0" fontId="9" fillId="0" borderId="10" xfId="0" applyFont="1" applyFill="1" applyBorder="1" applyAlignment="1">
      <alignment horizontal="left" vertical="top"/>
    </xf>
    <xf numFmtId="0" fontId="9" fillId="0" borderId="6" xfId="0" applyFont="1" applyFill="1" applyBorder="1" applyAlignment="1">
      <alignment horizontal="left" vertical="top"/>
    </xf>
    <xf numFmtId="0" fontId="34" fillId="0" borderId="0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04" fillId="0" borderId="0" xfId="0" applyFont="1" applyAlignment="1">
      <alignment vertical="center" wrapText="1"/>
    </xf>
    <xf numFmtId="0" fontId="104" fillId="0" borderId="0" xfId="0" applyFont="1" applyAlignment="1">
      <alignment wrapText="1"/>
    </xf>
    <xf numFmtId="0" fontId="104" fillId="0" borderId="1" xfId="0" applyFont="1" applyBorder="1" applyAlignment="1">
      <alignment horizontal="left" vertical="center" wrapText="1"/>
    </xf>
    <xf numFmtId="0" fontId="89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1" fillId="4" borderId="1" xfId="1" applyFill="1" applyBorder="1" applyAlignment="1">
      <alignment horizontal="left" vertical="center" wrapText="1"/>
    </xf>
    <xf numFmtId="0" fontId="65" fillId="0" borderId="0" xfId="0" applyFont="1" applyAlignment="1">
      <alignment horizontal="center" vertical="center" wrapText="1"/>
    </xf>
    <xf numFmtId="0" fontId="48" fillId="0" borderId="0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top"/>
    </xf>
    <xf numFmtId="0" fontId="10" fillId="2" borderId="5" xfId="0" applyFont="1" applyFill="1" applyBorder="1" applyAlignment="1">
      <alignment horizontal="left" vertical="top"/>
    </xf>
    <xf numFmtId="0" fontId="10" fillId="2" borderId="6" xfId="0" applyFont="1" applyFill="1" applyBorder="1" applyAlignment="1">
      <alignment horizontal="left" vertical="top"/>
    </xf>
    <xf numFmtId="0" fontId="10" fillId="2" borderId="10" xfId="0" applyFont="1" applyFill="1" applyBorder="1" applyAlignment="1">
      <alignment horizontal="left" vertical="top"/>
    </xf>
    <xf numFmtId="0" fontId="9" fillId="2" borderId="2" xfId="0" applyFont="1" applyFill="1" applyBorder="1" applyAlignment="1">
      <alignment horizontal="left" vertical="top"/>
    </xf>
    <xf numFmtId="0" fontId="9" fillId="2" borderId="3" xfId="0" applyFont="1" applyFill="1" applyBorder="1" applyAlignment="1">
      <alignment horizontal="left" vertical="top"/>
    </xf>
    <xf numFmtId="0" fontId="9" fillId="2" borderId="4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left" vertical="top"/>
    </xf>
    <xf numFmtId="0" fontId="9" fillId="2" borderId="10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center" vertical="top"/>
    </xf>
    <xf numFmtId="0" fontId="9" fillId="2" borderId="10" xfId="0" applyFont="1" applyFill="1" applyBorder="1" applyAlignment="1">
      <alignment horizontal="center" vertical="top"/>
    </xf>
    <xf numFmtId="0" fontId="9" fillId="2" borderId="6" xfId="0" applyFont="1" applyFill="1" applyBorder="1" applyAlignment="1">
      <alignment horizontal="center" vertical="top"/>
    </xf>
    <xf numFmtId="0" fontId="12" fillId="2" borderId="2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center" vertical="top"/>
    </xf>
    <xf numFmtId="0" fontId="10" fillId="2" borderId="10" xfId="0" applyFont="1" applyFill="1" applyBorder="1" applyAlignment="1">
      <alignment horizontal="center" vertical="top"/>
    </xf>
    <xf numFmtId="0" fontId="10" fillId="2" borderId="6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23" fillId="0" borderId="0" xfId="0" applyFont="1" applyAlignment="1">
      <alignment horizontal="center" vertical="center"/>
    </xf>
    <xf numFmtId="0" fontId="9" fillId="8" borderId="2" xfId="0" applyFont="1" applyFill="1" applyBorder="1" applyAlignment="1">
      <alignment horizontal="left" vertical="top"/>
    </xf>
    <xf numFmtId="0" fontId="9" fillId="8" borderId="3" xfId="0" applyFont="1" applyFill="1" applyBorder="1" applyAlignment="1">
      <alignment horizontal="left" vertical="top"/>
    </xf>
    <xf numFmtId="0" fontId="9" fillId="8" borderId="4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left" vertical="top"/>
    </xf>
    <xf numFmtId="0" fontId="10" fillId="7" borderId="6" xfId="0" applyFont="1" applyFill="1" applyBorder="1" applyAlignment="1">
      <alignment horizontal="left" vertical="top"/>
    </xf>
    <xf numFmtId="0" fontId="10" fillId="0" borderId="5" xfId="0" applyFont="1" applyFill="1" applyBorder="1" applyAlignment="1">
      <alignment horizontal="center" vertical="top"/>
    </xf>
    <xf numFmtId="0" fontId="10" fillId="0" borderId="10" xfId="0" applyFont="1" applyFill="1" applyBorder="1" applyAlignment="1">
      <alignment horizontal="center" vertical="top"/>
    </xf>
    <xf numFmtId="0" fontId="10" fillId="0" borderId="6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top"/>
    </xf>
    <xf numFmtId="0" fontId="9" fillId="0" borderId="10" xfId="0" applyFont="1" applyFill="1" applyBorder="1" applyAlignment="1">
      <alignment horizontal="center" vertical="top"/>
    </xf>
    <xf numFmtId="0" fontId="9" fillId="0" borderId="6" xfId="0" applyFont="1" applyFill="1" applyBorder="1" applyAlignment="1">
      <alignment horizontal="center" vertical="top"/>
    </xf>
    <xf numFmtId="0" fontId="121" fillId="0" borderId="1" xfId="0" applyNumberFormat="1" applyFont="1" applyBorder="1" applyAlignment="1">
      <alignment horizontal="center" vertical="center"/>
    </xf>
    <xf numFmtId="0" fontId="121" fillId="0" borderId="2" xfId="0" applyNumberFormat="1" applyFont="1" applyBorder="1" applyAlignment="1">
      <alignment horizontal="center" vertical="center" wrapText="1"/>
    </xf>
    <xf numFmtId="0" fontId="121" fillId="0" borderId="4" xfId="0" applyNumberFormat="1" applyFont="1" applyBorder="1" applyAlignment="1">
      <alignment horizontal="center" vertical="center" wrapText="1"/>
    </xf>
    <xf numFmtId="165" fontId="110" fillId="0" borderId="2" xfId="0" applyNumberFormat="1" applyFont="1" applyBorder="1" applyAlignment="1">
      <alignment horizontal="center" vertical="center"/>
    </xf>
    <xf numFmtId="165" fontId="110" fillId="0" borderId="4" xfId="0" applyNumberFormat="1" applyFont="1" applyBorder="1" applyAlignment="1">
      <alignment horizontal="center" vertical="center"/>
    </xf>
    <xf numFmtId="0" fontId="117" fillId="0" borderId="0" xfId="0" applyFont="1" applyAlignment="1">
      <alignment horizontal="left" vertical="top" wrapText="1"/>
    </xf>
    <xf numFmtId="0" fontId="6" fillId="0" borderId="1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07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07" fillId="0" borderId="2" xfId="0" applyFont="1" applyBorder="1" applyAlignment="1">
      <alignment horizontal="left" vertical="center" wrapText="1"/>
    </xf>
    <xf numFmtId="0" fontId="107" fillId="0" borderId="4" xfId="0" applyFont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2" fontId="0" fillId="0" borderId="1" xfId="0" applyNumberFormat="1" applyBorder="1"/>
    <xf numFmtId="2" fontId="0" fillId="0" borderId="30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74" fillId="0" borderId="28" xfId="0" applyFont="1" applyBorder="1" applyAlignment="1">
      <alignment horizontal="center"/>
    </xf>
    <xf numFmtId="0" fontId="74" fillId="0" borderId="29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pbprog.ru/products/programs.php?SECTION_ID=122&amp;ELEMENT_ID=555" TargetMode="External"/><Relationship Id="rId2" Type="http://schemas.openxmlformats.org/officeDocument/2006/relationships/image" Target="../media/image3.wmf"/><Relationship Id="rId1" Type="http://schemas.openxmlformats.org/officeDocument/2006/relationships/image" Target="../media/image1.wmf"/><Relationship Id="rId4" Type="http://schemas.openxmlformats.org/officeDocument/2006/relationships/image" Target="../media/image15.gi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://pbprog.ru/products/programs.php?SECTION_ID=122&amp;ELEMENT_ID=555" TargetMode="External"/><Relationship Id="rId2" Type="http://schemas.openxmlformats.org/officeDocument/2006/relationships/image" Target="../media/image3.wmf"/><Relationship Id="rId1" Type="http://schemas.openxmlformats.org/officeDocument/2006/relationships/image" Target="../media/image1.wmf"/><Relationship Id="rId4" Type="http://schemas.openxmlformats.org/officeDocument/2006/relationships/image" Target="../media/image15.gi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://pbprog.ru/products/programs.php?SECTION_ID=122&amp;ELEMENT_ID=555" TargetMode="External"/><Relationship Id="rId2" Type="http://schemas.openxmlformats.org/officeDocument/2006/relationships/image" Target="../media/image3.wmf"/><Relationship Id="rId1" Type="http://schemas.openxmlformats.org/officeDocument/2006/relationships/image" Target="../media/image1.wmf"/><Relationship Id="rId4" Type="http://schemas.openxmlformats.org/officeDocument/2006/relationships/image" Target="../media/image15.gi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pbprog.ru/products/programs.php?SECTION_ID=122&amp;ELEMENT_ID=555" TargetMode="External"/><Relationship Id="rId2" Type="http://schemas.openxmlformats.org/officeDocument/2006/relationships/image" Target="../media/image3.wmf"/><Relationship Id="rId1" Type="http://schemas.openxmlformats.org/officeDocument/2006/relationships/image" Target="../media/image1.wmf"/><Relationship Id="rId4" Type="http://schemas.openxmlformats.org/officeDocument/2006/relationships/image" Target="../media/image15.gi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http://pbprog.ru/products/programs.php?SECTION_ID=122&amp;ELEMENT_ID=555" TargetMode="External"/><Relationship Id="rId2" Type="http://schemas.openxmlformats.org/officeDocument/2006/relationships/image" Target="../media/image3.wmf"/><Relationship Id="rId1" Type="http://schemas.openxmlformats.org/officeDocument/2006/relationships/image" Target="../media/image1.wmf"/><Relationship Id="rId4" Type="http://schemas.openxmlformats.org/officeDocument/2006/relationships/image" Target="../media/image15.gi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http://pbprog.ru/products/programs.php?SECTION_ID=122&amp;ELEMENT_ID=555" TargetMode="External"/><Relationship Id="rId2" Type="http://schemas.openxmlformats.org/officeDocument/2006/relationships/image" Target="../media/image3.wmf"/><Relationship Id="rId1" Type="http://schemas.openxmlformats.org/officeDocument/2006/relationships/image" Target="../media/image1.wmf"/><Relationship Id="rId4" Type="http://schemas.openxmlformats.org/officeDocument/2006/relationships/image" Target="../media/image15.gi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http://pbprog.ru/products/programs.php?SECTION_ID=122&amp;ELEMENT_ID=555" TargetMode="External"/><Relationship Id="rId2" Type="http://schemas.openxmlformats.org/officeDocument/2006/relationships/image" Target="../media/image3.wmf"/><Relationship Id="rId1" Type="http://schemas.openxmlformats.org/officeDocument/2006/relationships/image" Target="../media/image1.wmf"/><Relationship Id="rId4" Type="http://schemas.openxmlformats.org/officeDocument/2006/relationships/image" Target="../media/image15.gi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http://pbprog.ru/products/programs.php?SECTION_ID=122&amp;ELEMENT_ID=555" TargetMode="External"/><Relationship Id="rId2" Type="http://schemas.openxmlformats.org/officeDocument/2006/relationships/image" Target="../media/image3.wmf"/><Relationship Id="rId1" Type="http://schemas.openxmlformats.org/officeDocument/2006/relationships/image" Target="../media/image1.wmf"/><Relationship Id="rId4" Type="http://schemas.openxmlformats.org/officeDocument/2006/relationships/image" Target="../media/image15.gi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1.emf"/><Relationship Id="rId3" Type="http://schemas.openxmlformats.org/officeDocument/2006/relationships/image" Target="../media/image6.emf"/><Relationship Id="rId7" Type="http://schemas.openxmlformats.org/officeDocument/2006/relationships/image" Target="../media/image10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6" Type="http://schemas.openxmlformats.org/officeDocument/2006/relationships/image" Target="../media/image9.emf"/><Relationship Id="rId11" Type="http://schemas.openxmlformats.org/officeDocument/2006/relationships/image" Target="../media/image14.emf"/><Relationship Id="rId5" Type="http://schemas.openxmlformats.org/officeDocument/2006/relationships/image" Target="../media/image8.emf"/><Relationship Id="rId10" Type="http://schemas.openxmlformats.org/officeDocument/2006/relationships/image" Target="../media/image13.emf"/><Relationship Id="rId4" Type="http://schemas.openxmlformats.org/officeDocument/2006/relationships/image" Target="../media/image7.emf"/><Relationship Id="rId9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64</xdr:row>
      <xdr:rowOff>0</xdr:rowOff>
    </xdr:from>
    <xdr:to>
      <xdr:col>5</xdr:col>
      <xdr:colOff>914400</xdr:colOff>
      <xdr:row>65</xdr:row>
      <xdr:rowOff>38100</xdr:rowOff>
    </xdr:to>
    <xdr:pic>
      <xdr:nvPicPr>
        <xdr:cNvPr id="2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1380172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64</xdr:row>
      <xdr:rowOff>0</xdr:rowOff>
    </xdr:from>
    <xdr:to>
      <xdr:col>5</xdr:col>
      <xdr:colOff>914400</xdr:colOff>
      <xdr:row>65</xdr:row>
      <xdr:rowOff>38100</xdr:rowOff>
    </xdr:to>
    <xdr:pic>
      <xdr:nvPicPr>
        <xdr:cNvPr id="3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1380172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93</xdr:row>
      <xdr:rowOff>0</xdr:rowOff>
    </xdr:from>
    <xdr:to>
      <xdr:col>5</xdr:col>
      <xdr:colOff>1104900</xdr:colOff>
      <xdr:row>94</xdr:row>
      <xdr:rowOff>38100</xdr:rowOff>
    </xdr:to>
    <xdr:pic>
      <xdr:nvPicPr>
        <xdr:cNvPr id="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17592675"/>
          <a:ext cx="11049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914400</xdr:colOff>
      <xdr:row>111</xdr:row>
      <xdr:rowOff>38100</xdr:rowOff>
    </xdr:to>
    <xdr:pic>
      <xdr:nvPicPr>
        <xdr:cNvPr id="5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1221700"/>
          <a:ext cx="914400" cy="2381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914400</xdr:colOff>
      <xdr:row>111</xdr:row>
      <xdr:rowOff>38100</xdr:rowOff>
    </xdr:to>
    <xdr:pic>
      <xdr:nvPicPr>
        <xdr:cNvPr id="6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1221700"/>
          <a:ext cx="914400" cy="2381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914400</xdr:colOff>
      <xdr:row>111</xdr:row>
      <xdr:rowOff>38100</xdr:rowOff>
    </xdr:to>
    <xdr:pic>
      <xdr:nvPicPr>
        <xdr:cNvPr id="7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1221700"/>
          <a:ext cx="914400" cy="2381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914400</xdr:colOff>
      <xdr:row>149</xdr:row>
      <xdr:rowOff>38100</xdr:rowOff>
    </xdr:to>
    <xdr:pic>
      <xdr:nvPicPr>
        <xdr:cNvPr id="8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946082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914400</xdr:colOff>
      <xdr:row>149</xdr:row>
      <xdr:rowOff>38100</xdr:rowOff>
    </xdr:to>
    <xdr:pic>
      <xdr:nvPicPr>
        <xdr:cNvPr id="9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946082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914400</xdr:colOff>
      <xdr:row>187</xdr:row>
      <xdr:rowOff>38100</xdr:rowOff>
    </xdr:to>
    <xdr:pic>
      <xdr:nvPicPr>
        <xdr:cNvPr id="10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38042850"/>
          <a:ext cx="914400" cy="2381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914400</xdr:colOff>
      <xdr:row>187</xdr:row>
      <xdr:rowOff>38100</xdr:rowOff>
    </xdr:to>
    <xdr:pic>
      <xdr:nvPicPr>
        <xdr:cNvPr id="11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38042850"/>
          <a:ext cx="914400" cy="2381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914400</xdr:colOff>
      <xdr:row>187</xdr:row>
      <xdr:rowOff>38100</xdr:rowOff>
    </xdr:to>
    <xdr:pic>
      <xdr:nvPicPr>
        <xdr:cNvPr id="12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38042850"/>
          <a:ext cx="914400" cy="2381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258</xdr:row>
      <xdr:rowOff>0</xdr:rowOff>
    </xdr:from>
    <xdr:to>
      <xdr:col>5</xdr:col>
      <xdr:colOff>771525</xdr:colOff>
      <xdr:row>259</xdr:row>
      <xdr:rowOff>38100</xdr:rowOff>
    </xdr:to>
    <xdr:pic>
      <xdr:nvPicPr>
        <xdr:cNvPr id="13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54073425"/>
          <a:ext cx="771525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271</xdr:row>
      <xdr:rowOff>0</xdr:rowOff>
    </xdr:from>
    <xdr:to>
      <xdr:col>5</xdr:col>
      <xdr:colOff>914400</xdr:colOff>
      <xdr:row>272</xdr:row>
      <xdr:rowOff>38100</xdr:rowOff>
    </xdr:to>
    <xdr:pic>
      <xdr:nvPicPr>
        <xdr:cNvPr id="14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56683275"/>
          <a:ext cx="914400" cy="2476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271</xdr:row>
      <xdr:rowOff>0</xdr:rowOff>
    </xdr:from>
    <xdr:to>
      <xdr:col>5</xdr:col>
      <xdr:colOff>914400</xdr:colOff>
      <xdr:row>272</xdr:row>
      <xdr:rowOff>38100</xdr:rowOff>
    </xdr:to>
    <xdr:pic>
      <xdr:nvPicPr>
        <xdr:cNvPr id="15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56683275"/>
          <a:ext cx="914400" cy="2476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307</xdr:row>
      <xdr:rowOff>0</xdr:rowOff>
    </xdr:from>
    <xdr:to>
      <xdr:col>5</xdr:col>
      <xdr:colOff>914400</xdr:colOff>
      <xdr:row>308</xdr:row>
      <xdr:rowOff>38100</xdr:rowOff>
    </xdr:to>
    <xdr:pic>
      <xdr:nvPicPr>
        <xdr:cNvPr id="16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6476047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307</xdr:row>
      <xdr:rowOff>0</xdr:rowOff>
    </xdr:from>
    <xdr:to>
      <xdr:col>5</xdr:col>
      <xdr:colOff>914400</xdr:colOff>
      <xdr:row>308</xdr:row>
      <xdr:rowOff>38100</xdr:rowOff>
    </xdr:to>
    <xdr:pic>
      <xdr:nvPicPr>
        <xdr:cNvPr id="17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6476047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394</xdr:row>
      <xdr:rowOff>0</xdr:rowOff>
    </xdr:from>
    <xdr:to>
      <xdr:col>5</xdr:col>
      <xdr:colOff>914400</xdr:colOff>
      <xdr:row>395</xdr:row>
      <xdr:rowOff>38100</xdr:rowOff>
    </xdr:to>
    <xdr:pic>
      <xdr:nvPicPr>
        <xdr:cNvPr id="18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8217217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394</xdr:row>
      <xdr:rowOff>0</xdr:rowOff>
    </xdr:from>
    <xdr:to>
      <xdr:col>5</xdr:col>
      <xdr:colOff>914400</xdr:colOff>
      <xdr:row>395</xdr:row>
      <xdr:rowOff>38100</xdr:rowOff>
    </xdr:to>
    <xdr:pic>
      <xdr:nvPicPr>
        <xdr:cNvPr id="19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8217217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198120</xdr:colOff>
          <xdr:row>52</xdr:row>
          <xdr:rowOff>11430</xdr:rowOff>
        </xdr:from>
        <xdr:to>
          <xdr:col>5</xdr:col>
          <xdr:colOff>173355</xdr:colOff>
          <xdr:row>53</xdr:row>
          <xdr:rowOff>3810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198120</xdr:colOff>
          <xdr:row>62</xdr:row>
          <xdr:rowOff>135255</xdr:rowOff>
        </xdr:from>
        <xdr:to>
          <xdr:col>5</xdr:col>
          <xdr:colOff>165735</xdr:colOff>
          <xdr:row>63</xdr:row>
          <xdr:rowOff>137160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0</xdr:colOff>
      <xdr:row>122</xdr:row>
      <xdr:rowOff>0</xdr:rowOff>
    </xdr:from>
    <xdr:to>
      <xdr:col>5</xdr:col>
      <xdr:colOff>914400</xdr:colOff>
      <xdr:row>123</xdr:row>
      <xdr:rowOff>38100</xdr:rowOff>
    </xdr:to>
    <xdr:pic>
      <xdr:nvPicPr>
        <xdr:cNvPr id="4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1323022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122</xdr:row>
      <xdr:rowOff>0</xdr:rowOff>
    </xdr:from>
    <xdr:to>
      <xdr:col>5</xdr:col>
      <xdr:colOff>914400</xdr:colOff>
      <xdr:row>123</xdr:row>
      <xdr:rowOff>38100</xdr:rowOff>
    </xdr:to>
    <xdr:pic>
      <xdr:nvPicPr>
        <xdr:cNvPr id="5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1323022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147</xdr:row>
          <xdr:rowOff>175260</xdr:rowOff>
        </xdr:from>
        <xdr:to>
          <xdr:col>5</xdr:col>
          <xdr:colOff>213360</xdr:colOff>
          <xdr:row>149</xdr:row>
          <xdr:rowOff>7620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195</xdr:row>
          <xdr:rowOff>91440</xdr:rowOff>
        </xdr:from>
        <xdr:to>
          <xdr:col>5</xdr:col>
          <xdr:colOff>220980</xdr:colOff>
          <xdr:row>196</xdr:row>
          <xdr:rowOff>137160</xdr:rowOff>
        </xdr:to>
        <xdr:sp macro="" textlink="">
          <xdr:nvSpPr>
            <xdr:cNvPr id="2053" name="Control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248</xdr:row>
          <xdr:rowOff>99060</xdr:rowOff>
        </xdr:from>
        <xdr:to>
          <xdr:col>5</xdr:col>
          <xdr:colOff>220980</xdr:colOff>
          <xdr:row>249</xdr:row>
          <xdr:rowOff>137160</xdr:rowOff>
        </xdr:to>
        <xdr:sp macro="" textlink="">
          <xdr:nvSpPr>
            <xdr:cNvPr id="2054" name="Control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270</xdr:row>
          <xdr:rowOff>114300</xdr:rowOff>
        </xdr:from>
        <xdr:to>
          <xdr:col>5</xdr:col>
          <xdr:colOff>220980</xdr:colOff>
          <xdr:row>271</xdr:row>
          <xdr:rowOff>152400</xdr:rowOff>
        </xdr:to>
        <xdr:sp macro="" textlink="">
          <xdr:nvSpPr>
            <xdr:cNvPr id="2055" name="Control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0</xdr:colOff>
      <xdr:row>308</xdr:row>
      <xdr:rowOff>0</xdr:rowOff>
    </xdr:from>
    <xdr:to>
      <xdr:col>5</xdr:col>
      <xdr:colOff>914400</xdr:colOff>
      <xdr:row>309</xdr:row>
      <xdr:rowOff>38100</xdr:rowOff>
    </xdr:to>
    <xdr:pic>
      <xdr:nvPicPr>
        <xdr:cNvPr id="11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3049905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308</xdr:row>
      <xdr:rowOff>0</xdr:rowOff>
    </xdr:from>
    <xdr:to>
      <xdr:col>5</xdr:col>
      <xdr:colOff>914400</xdr:colOff>
      <xdr:row>309</xdr:row>
      <xdr:rowOff>38100</xdr:rowOff>
    </xdr:to>
    <xdr:pic>
      <xdr:nvPicPr>
        <xdr:cNvPr id="12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3049905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398</xdr:row>
      <xdr:rowOff>0</xdr:rowOff>
    </xdr:from>
    <xdr:to>
      <xdr:col>5</xdr:col>
      <xdr:colOff>914400</xdr:colOff>
      <xdr:row>399</xdr:row>
      <xdr:rowOff>38100</xdr:rowOff>
    </xdr:to>
    <xdr:pic>
      <xdr:nvPicPr>
        <xdr:cNvPr id="13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38509575"/>
          <a:ext cx="914400" cy="2381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398</xdr:row>
      <xdr:rowOff>0</xdr:rowOff>
    </xdr:from>
    <xdr:to>
      <xdr:col>5</xdr:col>
      <xdr:colOff>914400</xdr:colOff>
      <xdr:row>399</xdr:row>
      <xdr:rowOff>38100</xdr:rowOff>
    </xdr:to>
    <xdr:pic>
      <xdr:nvPicPr>
        <xdr:cNvPr id="14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38509575"/>
          <a:ext cx="914400" cy="2381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398</xdr:row>
      <xdr:rowOff>0</xdr:rowOff>
    </xdr:from>
    <xdr:to>
      <xdr:col>5</xdr:col>
      <xdr:colOff>914400</xdr:colOff>
      <xdr:row>399</xdr:row>
      <xdr:rowOff>38100</xdr:rowOff>
    </xdr:to>
    <xdr:pic>
      <xdr:nvPicPr>
        <xdr:cNvPr id="15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38509575"/>
          <a:ext cx="914400" cy="238125"/>
        </a:xfrm>
        <a:prstGeom prst="rect">
          <a:avLst/>
        </a:prstGeom>
        <a:solidFill>
          <a:srgbClr val="FFFFFF"/>
        </a:solidFill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198120</xdr:colOff>
          <xdr:row>447</xdr:row>
          <xdr:rowOff>60960</xdr:rowOff>
        </xdr:from>
        <xdr:to>
          <xdr:col>5</xdr:col>
          <xdr:colOff>173355</xdr:colOff>
          <xdr:row>448</xdr:row>
          <xdr:rowOff>53340</xdr:rowOff>
        </xdr:to>
        <xdr:sp macro="" textlink="">
          <xdr:nvSpPr>
            <xdr:cNvPr id="2056" name="Control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0</xdr:colOff>
      <xdr:row>485</xdr:row>
      <xdr:rowOff>0</xdr:rowOff>
    </xdr:from>
    <xdr:to>
      <xdr:col>5</xdr:col>
      <xdr:colOff>914400</xdr:colOff>
      <xdr:row>486</xdr:row>
      <xdr:rowOff>38100</xdr:rowOff>
    </xdr:to>
    <xdr:pic>
      <xdr:nvPicPr>
        <xdr:cNvPr id="17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6094" y="63734156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485</xdr:row>
      <xdr:rowOff>0</xdr:rowOff>
    </xdr:from>
    <xdr:to>
      <xdr:col>5</xdr:col>
      <xdr:colOff>914400</xdr:colOff>
      <xdr:row>486</xdr:row>
      <xdr:rowOff>38100</xdr:rowOff>
    </xdr:to>
    <xdr:pic>
      <xdr:nvPicPr>
        <xdr:cNvPr id="18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6094" y="63734156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527</xdr:row>
      <xdr:rowOff>0</xdr:rowOff>
    </xdr:from>
    <xdr:to>
      <xdr:col>5</xdr:col>
      <xdr:colOff>914400</xdr:colOff>
      <xdr:row>528</xdr:row>
      <xdr:rowOff>38100</xdr:rowOff>
    </xdr:to>
    <xdr:pic>
      <xdr:nvPicPr>
        <xdr:cNvPr id="19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6094" y="2628900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527</xdr:row>
      <xdr:rowOff>0</xdr:rowOff>
    </xdr:from>
    <xdr:to>
      <xdr:col>5</xdr:col>
      <xdr:colOff>914400</xdr:colOff>
      <xdr:row>528</xdr:row>
      <xdr:rowOff>38100</xdr:rowOff>
    </xdr:to>
    <xdr:pic>
      <xdr:nvPicPr>
        <xdr:cNvPr id="20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6094" y="2628900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198120</xdr:colOff>
          <xdr:row>559</xdr:row>
          <xdr:rowOff>160020</xdr:rowOff>
        </xdr:from>
        <xdr:to>
          <xdr:col>5</xdr:col>
          <xdr:colOff>165735</xdr:colOff>
          <xdr:row>560</xdr:row>
          <xdr:rowOff>152400</xdr:rowOff>
        </xdr:to>
        <xdr:sp macro="" textlink="">
          <xdr:nvSpPr>
            <xdr:cNvPr id="2057" name="Control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578</xdr:row>
          <xdr:rowOff>15240</xdr:rowOff>
        </xdr:from>
        <xdr:to>
          <xdr:col>5</xdr:col>
          <xdr:colOff>220980</xdr:colOff>
          <xdr:row>579</xdr:row>
          <xdr:rowOff>53340</xdr:rowOff>
        </xdr:to>
        <xdr:sp macro="" textlink="">
          <xdr:nvSpPr>
            <xdr:cNvPr id="2058" name="Control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0</xdr:colOff>
      <xdr:row>617</xdr:row>
      <xdr:rowOff>0</xdr:rowOff>
    </xdr:from>
    <xdr:to>
      <xdr:col>5</xdr:col>
      <xdr:colOff>771525</xdr:colOff>
      <xdr:row>618</xdr:row>
      <xdr:rowOff>38100</xdr:rowOff>
    </xdr:to>
    <xdr:pic>
      <xdr:nvPicPr>
        <xdr:cNvPr id="23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53397150"/>
          <a:ext cx="771525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630</xdr:row>
      <xdr:rowOff>0</xdr:rowOff>
    </xdr:from>
    <xdr:to>
      <xdr:col>5</xdr:col>
      <xdr:colOff>914400</xdr:colOff>
      <xdr:row>631</xdr:row>
      <xdr:rowOff>38100</xdr:rowOff>
    </xdr:to>
    <xdr:pic>
      <xdr:nvPicPr>
        <xdr:cNvPr id="24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56007000"/>
          <a:ext cx="914400" cy="2476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630</xdr:row>
      <xdr:rowOff>0</xdr:rowOff>
    </xdr:from>
    <xdr:to>
      <xdr:col>5</xdr:col>
      <xdr:colOff>914400</xdr:colOff>
      <xdr:row>631</xdr:row>
      <xdr:rowOff>38100</xdr:rowOff>
    </xdr:to>
    <xdr:pic>
      <xdr:nvPicPr>
        <xdr:cNvPr id="25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56007000"/>
          <a:ext cx="914400" cy="247650"/>
        </a:xfrm>
        <a:prstGeom prst="rect">
          <a:avLst/>
        </a:prstGeom>
        <a:solidFill>
          <a:srgbClr val="FFFFFF"/>
        </a:solidFill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198120</xdr:colOff>
          <xdr:row>669</xdr:row>
          <xdr:rowOff>121920</xdr:rowOff>
        </xdr:from>
        <xdr:to>
          <xdr:col>5</xdr:col>
          <xdr:colOff>173355</xdr:colOff>
          <xdr:row>670</xdr:row>
          <xdr:rowOff>114300</xdr:rowOff>
        </xdr:to>
        <xdr:sp macro="" textlink="">
          <xdr:nvSpPr>
            <xdr:cNvPr id="2060" name="Control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0</xdr:colOff>
      <xdr:row>719</xdr:row>
      <xdr:rowOff>0</xdr:rowOff>
    </xdr:from>
    <xdr:to>
      <xdr:col>5</xdr:col>
      <xdr:colOff>914400</xdr:colOff>
      <xdr:row>720</xdr:row>
      <xdr:rowOff>38100</xdr:rowOff>
    </xdr:to>
    <xdr:pic>
      <xdr:nvPicPr>
        <xdr:cNvPr id="28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6094" y="10658475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719</xdr:row>
      <xdr:rowOff>0</xdr:rowOff>
    </xdr:from>
    <xdr:to>
      <xdr:col>5</xdr:col>
      <xdr:colOff>914400</xdr:colOff>
      <xdr:row>720</xdr:row>
      <xdr:rowOff>38100</xdr:rowOff>
    </xdr:to>
    <xdr:pic>
      <xdr:nvPicPr>
        <xdr:cNvPr id="29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6094" y="10658475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8</xdr:col>
      <xdr:colOff>295275</xdr:colOff>
      <xdr:row>804</xdr:row>
      <xdr:rowOff>142875</xdr:rowOff>
    </xdr:from>
    <xdr:to>
      <xdr:col>10</xdr:col>
      <xdr:colOff>219075</xdr:colOff>
      <xdr:row>806</xdr:row>
      <xdr:rowOff>161925</xdr:rowOff>
    </xdr:to>
    <xdr:pic>
      <xdr:nvPicPr>
        <xdr:cNvPr id="33" name="Рисунок 10" descr="Программа Школа: Питание">
          <a:hlinkClick xmlns:r="http://schemas.openxmlformats.org/officeDocument/2006/relationships" r:id="rId3" tooltip="&quot;Подробнее о программе питания Школа: Питание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61324925"/>
          <a:ext cx="114300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335280</xdr:colOff>
          <xdr:row>797</xdr:row>
          <xdr:rowOff>38100</xdr:rowOff>
        </xdr:from>
        <xdr:to>
          <xdr:col>6</xdr:col>
          <xdr:colOff>548640</xdr:colOff>
          <xdr:row>798</xdr:row>
          <xdr:rowOff>76200</xdr:rowOff>
        </xdr:to>
        <xdr:sp macro="" textlink="">
          <xdr:nvSpPr>
            <xdr:cNvPr id="2065" name="Control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337185</xdr:colOff>
          <xdr:row>798</xdr:row>
          <xdr:rowOff>53340</xdr:rowOff>
        </xdr:from>
        <xdr:to>
          <xdr:col>7</xdr:col>
          <xdr:colOff>405765</xdr:colOff>
          <xdr:row>799</xdr:row>
          <xdr:rowOff>100965</xdr:rowOff>
        </xdr:to>
        <xdr:sp macro="" textlink="">
          <xdr:nvSpPr>
            <xdr:cNvPr id="2066" name="Control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0</xdr:colOff>
      <xdr:row>855</xdr:row>
      <xdr:rowOff>0</xdr:rowOff>
    </xdr:from>
    <xdr:to>
      <xdr:col>5</xdr:col>
      <xdr:colOff>914400</xdr:colOff>
      <xdr:row>856</xdr:row>
      <xdr:rowOff>38100</xdr:rowOff>
    </xdr:to>
    <xdr:pic>
      <xdr:nvPicPr>
        <xdr:cNvPr id="36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6094" y="97262156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855</xdr:row>
      <xdr:rowOff>0</xdr:rowOff>
    </xdr:from>
    <xdr:to>
      <xdr:col>5</xdr:col>
      <xdr:colOff>914400</xdr:colOff>
      <xdr:row>856</xdr:row>
      <xdr:rowOff>38100</xdr:rowOff>
    </xdr:to>
    <xdr:pic>
      <xdr:nvPicPr>
        <xdr:cNvPr id="37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6094" y="97262156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893</xdr:row>
      <xdr:rowOff>0</xdr:rowOff>
    </xdr:from>
    <xdr:to>
      <xdr:col>5</xdr:col>
      <xdr:colOff>914400</xdr:colOff>
      <xdr:row>894</xdr:row>
      <xdr:rowOff>38100</xdr:rowOff>
    </xdr:to>
    <xdr:pic>
      <xdr:nvPicPr>
        <xdr:cNvPr id="38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8158162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893</xdr:row>
      <xdr:rowOff>0</xdr:rowOff>
    </xdr:from>
    <xdr:to>
      <xdr:col>5</xdr:col>
      <xdr:colOff>914400</xdr:colOff>
      <xdr:row>894</xdr:row>
      <xdr:rowOff>38100</xdr:rowOff>
    </xdr:to>
    <xdr:pic>
      <xdr:nvPicPr>
        <xdr:cNvPr id="39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8158162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198120</xdr:colOff>
          <xdr:row>948</xdr:row>
          <xdr:rowOff>93345</xdr:rowOff>
        </xdr:from>
        <xdr:to>
          <xdr:col>5</xdr:col>
          <xdr:colOff>219075</xdr:colOff>
          <xdr:row>948</xdr:row>
          <xdr:rowOff>276225</xdr:rowOff>
        </xdr:to>
        <xdr:sp macro="" textlink="">
          <xdr:nvSpPr>
            <xdr:cNvPr id="2067" name="Control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122</xdr:row>
      <xdr:rowOff>0</xdr:rowOff>
    </xdr:from>
    <xdr:to>
      <xdr:col>5</xdr:col>
      <xdr:colOff>914400</xdr:colOff>
      <xdr:row>123</xdr:row>
      <xdr:rowOff>38100</xdr:rowOff>
    </xdr:to>
    <xdr:pic>
      <xdr:nvPicPr>
        <xdr:cNvPr id="2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718435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122</xdr:row>
      <xdr:rowOff>0</xdr:rowOff>
    </xdr:from>
    <xdr:to>
      <xdr:col>5</xdr:col>
      <xdr:colOff>914400</xdr:colOff>
      <xdr:row>123</xdr:row>
      <xdr:rowOff>38100</xdr:rowOff>
    </xdr:to>
    <xdr:pic>
      <xdr:nvPicPr>
        <xdr:cNvPr id="3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718435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308</xdr:row>
      <xdr:rowOff>0</xdr:rowOff>
    </xdr:from>
    <xdr:to>
      <xdr:col>5</xdr:col>
      <xdr:colOff>914400</xdr:colOff>
      <xdr:row>309</xdr:row>
      <xdr:rowOff>38100</xdr:rowOff>
    </xdr:to>
    <xdr:pic>
      <xdr:nvPicPr>
        <xdr:cNvPr id="4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6558915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308</xdr:row>
      <xdr:rowOff>0</xdr:rowOff>
    </xdr:from>
    <xdr:to>
      <xdr:col>5</xdr:col>
      <xdr:colOff>914400</xdr:colOff>
      <xdr:row>309</xdr:row>
      <xdr:rowOff>38100</xdr:rowOff>
    </xdr:to>
    <xdr:pic>
      <xdr:nvPicPr>
        <xdr:cNvPr id="5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6558915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398</xdr:row>
      <xdr:rowOff>0</xdr:rowOff>
    </xdr:from>
    <xdr:to>
      <xdr:col>5</xdr:col>
      <xdr:colOff>914400</xdr:colOff>
      <xdr:row>399</xdr:row>
      <xdr:rowOff>38100</xdr:rowOff>
    </xdr:to>
    <xdr:pic>
      <xdr:nvPicPr>
        <xdr:cNvPr id="6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84458175"/>
          <a:ext cx="914400" cy="37147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398</xdr:row>
      <xdr:rowOff>0</xdr:rowOff>
    </xdr:from>
    <xdr:to>
      <xdr:col>5</xdr:col>
      <xdr:colOff>914400</xdr:colOff>
      <xdr:row>399</xdr:row>
      <xdr:rowOff>38100</xdr:rowOff>
    </xdr:to>
    <xdr:pic>
      <xdr:nvPicPr>
        <xdr:cNvPr id="7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84458175"/>
          <a:ext cx="914400" cy="37147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398</xdr:row>
      <xdr:rowOff>0</xdr:rowOff>
    </xdr:from>
    <xdr:to>
      <xdr:col>5</xdr:col>
      <xdr:colOff>914400</xdr:colOff>
      <xdr:row>399</xdr:row>
      <xdr:rowOff>38100</xdr:rowOff>
    </xdr:to>
    <xdr:pic>
      <xdr:nvPicPr>
        <xdr:cNvPr id="8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84458175"/>
          <a:ext cx="914400" cy="37147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485</xdr:row>
      <xdr:rowOff>0</xdr:rowOff>
    </xdr:from>
    <xdr:to>
      <xdr:col>5</xdr:col>
      <xdr:colOff>914400</xdr:colOff>
      <xdr:row>486</xdr:row>
      <xdr:rowOff>38100</xdr:rowOff>
    </xdr:to>
    <xdr:pic>
      <xdr:nvPicPr>
        <xdr:cNvPr id="9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0048875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485</xdr:row>
      <xdr:rowOff>0</xdr:rowOff>
    </xdr:from>
    <xdr:to>
      <xdr:col>5</xdr:col>
      <xdr:colOff>914400</xdr:colOff>
      <xdr:row>486</xdr:row>
      <xdr:rowOff>38100</xdr:rowOff>
    </xdr:to>
    <xdr:pic>
      <xdr:nvPicPr>
        <xdr:cNvPr id="10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0048875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527</xdr:row>
      <xdr:rowOff>0</xdr:rowOff>
    </xdr:from>
    <xdr:to>
      <xdr:col>5</xdr:col>
      <xdr:colOff>914400</xdr:colOff>
      <xdr:row>528</xdr:row>
      <xdr:rowOff>38100</xdr:rowOff>
    </xdr:to>
    <xdr:pic>
      <xdr:nvPicPr>
        <xdr:cNvPr id="11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0976610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527</xdr:row>
      <xdr:rowOff>0</xdr:rowOff>
    </xdr:from>
    <xdr:to>
      <xdr:col>5</xdr:col>
      <xdr:colOff>914400</xdr:colOff>
      <xdr:row>528</xdr:row>
      <xdr:rowOff>38100</xdr:rowOff>
    </xdr:to>
    <xdr:pic>
      <xdr:nvPicPr>
        <xdr:cNvPr id="12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0976610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617</xdr:row>
      <xdr:rowOff>0</xdr:rowOff>
    </xdr:from>
    <xdr:to>
      <xdr:col>5</xdr:col>
      <xdr:colOff>771525</xdr:colOff>
      <xdr:row>618</xdr:row>
      <xdr:rowOff>38100</xdr:rowOff>
    </xdr:to>
    <xdr:pic>
      <xdr:nvPicPr>
        <xdr:cNvPr id="13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8939925"/>
          <a:ext cx="771525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630</xdr:row>
      <xdr:rowOff>0</xdr:rowOff>
    </xdr:from>
    <xdr:to>
      <xdr:col>5</xdr:col>
      <xdr:colOff>914400</xdr:colOff>
      <xdr:row>631</xdr:row>
      <xdr:rowOff>38100</xdr:rowOff>
    </xdr:to>
    <xdr:pic>
      <xdr:nvPicPr>
        <xdr:cNvPr id="14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31702175"/>
          <a:ext cx="914400" cy="2476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630</xdr:row>
      <xdr:rowOff>0</xdr:rowOff>
    </xdr:from>
    <xdr:to>
      <xdr:col>5</xdr:col>
      <xdr:colOff>914400</xdr:colOff>
      <xdr:row>631</xdr:row>
      <xdr:rowOff>38100</xdr:rowOff>
    </xdr:to>
    <xdr:pic>
      <xdr:nvPicPr>
        <xdr:cNvPr id="15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31702175"/>
          <a:ext cx="914400" cy="2476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719</xdr:row>
      <xdr:rowOff>0</xdr:rowOff>
    </xdr:from>
    <xdr:to>
      <xdr:col>5</xdr:col>
      <xdr:colOff>914400</xdr:colOff>
      <xdr:row>720</xdr:row>
      <xdr:rowOff>38100</xdr:rowOff>
    </xdr:to>
    <xdr:pic>
      <xdr:nvPicPr>
        <xdr:cNvPr id="16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5129510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719</xdr:row>
      <xdr:rowOff>0</xdr:rowOff>
    </xdr:from>
    <xdr:to>
      <xdr:col>5</xdr:col>
      <xdr:colOff>914400</xdr:colOff>
      <xdr:row>720</xdr:row>
      <xdr:rowOff>38100</xdr:rowOff>
    </xdr:to>
    <xdr:pic>
      <xdr:nvPicPr>
        <xdr:cNvPr id="17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5129510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8</xdr:col>
      <xdr:colOff>295275</xdr:colOff>
      <xdr:row>804</xdr:row>
      <xdr:rowOff>142875</xdr:rowOff>
    </xdr:from>
    <xdr:to>
      <xdr:col>10</xdr:col>
      <xdr:colOff>219075</xdr:colOff>
      <xdr:row>806</xdr:row>
      <xdr:rowOff>161925</xdr:rowOff>
    </xdr:to>
    <xdr:pic>
      <xdr:nvPicPr>
        <xdr:cNvPr id="18" name="Рисунок 10" descr="Программа Школа: Питание">
          <a:hlinkClick xmlns:r="http://schemas.openxmlformats.org/officeDocument/2006/relationships" r:id="rId3" tooltip="&quot;Подробнее о программе питания Школа: Питание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5" y="167906700"/>
          <a:ext cx="110490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855</xdr:row>
      <xdr:rowOff>0</xdr:rowOff>
    </xdr:from>
    <xdr:to>
      <xdr:col>5</xdr:col>
      <xdr:colOff>914400</xdr:colOff>
      <xdr:row>856</xdr:row>
      <xdr:rowOff>38100</xdr:rowOff>
    </xdr:to>
    <xdr:pic>
      <xdr:nvPicPr>
        <xdr:cNvPr id="19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7626012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855</xdr:row>
      <xdr:rowOff>0</xdr:rowOff>
    </xdr:from>
    <xdr:to>
      <xdr:col>5</xdr:col>
      <xdr:colOff>914400</xdr:colOff>
      <xdr:row>856</xdr:row>
      <xdr:rowOff>38100</xdr:rowOff>
    </xdr:to>
    <xdr:pic>
      <xdr:nvPicPr>
        <xdr:cNvPr id="20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7626012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893</xdr:row>
      <xdr:rowOff>0</xdr:rowOff>
    </xdr:from>
    <xdr:to>
      <xdr:col>5</xdr:col>
      <xdr:colOff>914400</xdr:colOff>
      <xdr:row>894</xdr:row>
      <xdr:rowOff>38100</xdr:rowOff>
    </xdr:to>
    <xdr:pic>
      <xdr:nvPicPr>
        <xdr:cNvPr id="21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8288952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893</xdr:row>
      <xdr:rowOff>0</xdr:rowOff>
    </xdr:from>
    <xdr:to>
      <xdr:col>5</xdr:col>
      <xdr:colOff>914400</xdr:colOff>
      <xdr:row>894</xdr:row>
      <xdr:rowOff>38100</xdr:rowOff>
    </xdr:to>
    <xdr:pic>
      <xdr:nvPicPr>
        <xdr:cNvPr id="22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8288952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136</xdr:row>
      <xdr:rowOff>0</xdr:rowOff>
    </xdr:from>
    <xdr:to>
      <xdr:col>5</xdr:col>
      <xdr:colOff>914400</xdr:colOff>
      <xdr:row>137</xdr:row>
      <xdr:rowOff>38100</xdr:rowOff>
    </xdr:to>
    <xdr:pic>
      <xdr:nvPicPr>
        <xdr:cNvPr id="2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28194000"/>
          <a:ext cx="914400" cy="22098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136</xdr:row>
      <xdr:rowOff>0</xdr:rowOff>
    </xdr:from>
    <xdr:to>
      <xdr:col>5</xdr:col>
      <xdr:colOff>914400</xdr:colOff>
      <xdr:row>137</xdr:row>
      <xdr:rowOff>38100</xdr:rowOff>
    </xdr:to>
    <xdr:pic>
      <xdr:nvPicPr>
        <xdr:cNvPr id="3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28194000"/>
          <a:ext cx="914400" cy="22098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373</xdr:row>
      <xdr:rowOff>0</xdr:rowOff>
    </xdr:from>
    <xdr:to>
      <xdr:col>5</xdr:col>
      <xdr:colOff>914400</xdr:colOff>
      <xdr:row>374</xdr:row>
      <xdr:rowOff>38100</xdr:rowOff>
    </xdr:to>
    <xdr:pic>
      <xdr:nvPicPr>
        <xdr:cNvPr id="4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69951600"/>
          <a:ext cx="914400" cy="24384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373</xdr:row>
      <xdr:rowOff>0</xdr:rowOff>
    </xdr:from>
    <xdr:to>
      <xdr:col>5</xdr:col>
      <xdr:colOff>914400</xdr:colOff>
      <xdr:row>374</xdr:row>
      <xdr:rowOff>38100</xdr:rowOff>
    </xdr:to>
    <xdr:pic>
      <xdr:nvPicPr>
        <xdr:cNvPr id="5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69951600"/>
          <a:ext cx="914400" cy="24384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491</xdr:row>
      <xdr:rowOff>0</xdr:rowOff>
    </xdr:from>
    <xdr:to>
      <xdr:col>5</xdr:col>
      <xdr:colOff>914400</xdr:colOff>
      <xdr:row>491</xdr:row>
      <xdr:rowOff>38100</xdr:rowOff>
    </xdr:to>
    <xdr:pic>
      <xdr:nvPicPr>
        <xdr:cNvPr id="6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92003880"/>
          <a:ext cx="914400" cy="381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491</xdr:row>
      <xdr:rowOff>0</xdr:rowOff>
    </xdr:from>
    <xdr:to>
      <xdr:col>5</xdr:col>
      <xdr:colOff>914400</xdr:colOff>
      <xdr:row>491</xdr:row>
      <xdr:rowOff>38100</xdr:rowOff>
    </xdr:to>
    <xdr:pic>
      <xdr:nvPicPr>
        <xdr:cNvPr id="7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92003880"/>
          <a:ext cx="914400" cy="381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491</xdr:row>
      <xdr:rowOff>0</xdr:rowOff>
    </xdr:from>
    <xdr:to>
      <xdr:col>5</xdr:col>
      <xdr:colOff>914400</xdr:colOff>
      <xdr:row>491</xdr:row>
      <xdr:rowOff>38100</xdr:rowOff>
    </xdr:to>
    <xdr:pic>
      <xdr:nvPicPr>
        <xdr:cNvPr id="8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92003880"/>
          <a:ext cx="914400" cy="381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616</xdr:row>
      <xdr:rowOff>0</xdr:rowOff>
    </xdr:from>
    <xdr:to>
      <xdr:col>5</xdr:col>
      <xdr:colOff>914400</xdr:colOff>
      <xdr:row>617</xdr:row>
      <xdr:rowOff>0</xdr:rowOff>
    </xdr:to>
    <xdr:pic>
      <xdr:nvPicPr>
        <xdr:cNvPr id="9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12623600"/>
          <a:ext cx="914400" cy="18288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616</xdr:row>
      <xdr:rowOff>0</xdr:rowOff>
    </xdr:from>
    <xdr:to>
      <xdr:col>5</xdr:col>
      <xdr:colOff>914400</xdr:colOff>
      <xdr:row>617</xdr:row>
      <xdr:rowOff>0</xdr:rowOff>
    </xdr:to>
    <xdr:pic>
      <xdr:nvPicPr>
        <xdr:cNvPr id="10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12623600"/>
          <a:ext cx="914400" cy="18288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731</xdr:row>
      <xdr:rowOff>0</xdr:rowOff>
    </xdr:from>
    <xdr:to>
      <xdr:col>5</xdr:col>
      <xdr:colOff>771525</xdr:colOff>
      <xdr:row>732</xdr:row>
      <xdr:rowOff>38100</xdr:rowOff>
    </xdr:to>
    <xdr:pic>
      <xdr:nvPicPr>
        <xdr:cNvPr id="11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34874000"/>
          <a:ext cx="771525" cy="22098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744</xdr:row>
      <xdr:rowOff>0</xdr:rowOff>
    </xdr:from>
    <xdr:to>
      <xdr:col>5</xdr:col>
      <xdr:colOff>914400</xdr:colOff>
      <xdr:row>745</xdr:row>
      <xdr:rowOff>38100</xdr:rowOff>
    </xdr:to>
    <xdr:pic>
      <xdr:nvPicPr>
        <xdr:cNvPr id="12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37426700"/>
          <a:ext cx="914400" cy="24384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744</xdr:row>
      <xdr:rowOff>0</xdr:rowOff>
    </xdr:from>
    <xdr:to>
      <xdr:col>5</xdr:col>
      <xdr:colOff>914400</xdr:colOff>
      <xdr:row>745</xdr:row>
      <xdr:rowOff>38100</xdr:rowOff>
    </xdr:to>
    <xdr:pic>
      <xdr:nvPicPr>
        <xdr:cNvPr id="13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37426700"/>
          <a:ext cx="914400" cy="24384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850</xdr:row>
      <xdr:rowOff>0</xdr:rowOff>
    </xdr:from>
    <xdr:to>
      <xdr:col>5</xdr:col>
      <xdr:colOff>914400</xdr:colOff>
      <xdr:row>851</xdr:row>
      <xdr:rowOff>38100</xdr:rowOff>
    </xdr:to>
    <xdr:pic>
      <xdr:nvPicPr>
        <xdr:cNvPr id="14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57772100"/>
          <a:ext cx="914400" cy="22098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850</xdr:row>
      <xdr:rowOff>0</xdr:rowOff>
    </xdr:from>
    <xdr:to>
      <xdr:col>5</xdr:col>
      <xdr:colOff>914400</xdr:colOff>
      <xdr:row>851</xdr:row>
      <xdr:rowOff>38100</xdr:rowOff>
    </xdr:to>
    <xdr:pic>
      <xdr:nvPicPr>
        <xdr:cNvPr id="15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57772100"/>
          <a:ext cx="914400" cy="22098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1039</xdr:row>
      <xdr:rowOff>0</xdr:rowOff>
    </xdr:from>
    <xdr:to>
      <xdr:col>5</xdr:col>
      <xdr:colOff>914400</xdr:colOff>
      <xdr:row>1040</xdr:row>
      <xdr:rowOff>38100</xdr:rowOff>
    </xdr:to>
    <xdr:pic>
      <xdr:nvPicPr>
        <xdr:cNvPr id="16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8949416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1039</xdr:row>
      <xdr:rowOff>0</xdr:rowOff>
    </xdr:from>
    <xdr:to>
      <xdr:col>5</xdr:col>
      <xdr:colOff>914400</xdr:colOff>
      <xdr:row>1040</xdr:row>
      <xdr:rowOff>38100</xdr:rowOff>
    </xdr:to>
    <xdr:pic>
      <xdr:nvPicPr>
        <xdr:cNvPr id="17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8949416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1078</xdr:row>
      <xdr:rowOff>0</xdr:rowOff>
    </xdr:from>
    <xdr:to>
      <xdr:col>5</xdr:col>
      <xdr:colOff>914400</xdr:colOff>
      <xdr:row>1079</xdr:row>
      <xdr:rowOff>38100</xdr:rowOff>
    </xdr:to>
    <xdr:pic>
      <xdr:nvPicPr>
        <xdr:cNvPr id="18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96298820"/>
          <a:ext cx="914400" cy="24384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1078</xdr:row>
      <xdr:rowOff>0</xdr:rowOff>
    </xdr:from>
    <xdr:to>
      <xdr:col>5</xdr:col>
      <xdr:colOff>914400</xdr:colOff>
      <xdr:row>1079</xdr:row>
      <xdr:rowOff>38100</xdr:rowOff>
    </xdr:to>
    <xdr:pic>
      <xdr:nvPicPr>
        <xdr:cNvPr id="19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96298820"/>
          <a:ext cx="914400" cy="24384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252</xdr:row>
      <xdr:rowOff>0</xdr:rowOff>
    </xdr:from>
    <xdr:to>
      <xdr:col>5</xdr:col>
      <xdr:colOff>914400</xdr:colOff>
      <xdr:row>253</xdr:row>
      <xdr:rowOff>38100</xdr:rowOff>
    </xdr:to>
    <xdr:pic>
      <xdr:nvPicPr>
        <xdr:cNvPr id="20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48646080"/>
          <a:ext cx="914400" cy="22098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252</xdr:row>
      <xdr:rowOff>0</xdr:rowOff>
    </xdr:from>
    <xdr:to>
      <xdr:col>5</xdr:col>
      <xdr:colOff>914400</xdr:colOff>
      <xdr:row>253</xdr:row>
      <xdr:rowOff>38100</xdr:rowOff>
    </xdr:to>
    <xdr:pic>
      <xdr:nvPicPr>
        <xdr:cNvPr id="21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48646080"/>
          <a:ext cx="914400" cy="22098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490</xdr:row>
      <xdr:rowOff>0</xdr:rowOff>
    </xdr:from>
    <xdr:to>
      <xdr:col>5</xdr:col>
      <xdr:colOff>914400</xdr:colOff>
      <xdr:row>491</xdr:row>
      <xdr:rowOff>0</xdr:rowOff>
    </xdr:to>
    <xdr:pic>
      <xdr:nvPicPr>
        <xdr:cNvPr id="22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91821000"/>
          <a:ext cx="914400" cy="18288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490</xdr:row>
      <xdr:rowOff>0</xdr:rowOff>
    </xdr:from>
    <xdr:to>
      <xdr:col>5</xdr:col>
      <xdr:colOff>914400</xdr:colOff>
      <xdr:row>491</xdr:row>
      <xdr:rowOff>0</xdr:rowOff>
    </xdr:to>
    <xdr:pic>
      <xdr:nvPicPr>
        <xdr:cNvPr id="23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91821000"/>
          <a:ext cx="914400" cy="18288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617</xdr:row>
      <xdr:rowOff>0</xdr:rowOff>
    </xdr:from>
    <xdr:to>
      <xdr:col>5</xdr:col>
      <xdr:colOff>914400</xdr:colOff>
      <xdr:row>617</xdr:row>
      <xdr:rowOff>38100</xdr:rowOff>
    </xdr:to>
    <xdr:pic>
      <xdr:nvPicPr>
        <xdr:cNvPr id="24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12806480"/>
          <a:ext cx="914400" cy="381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617</xdr:row>
      <xdr:rowOff>0</xdr:rowOff>
    </xdr:from>
    <xdr:to>
      <xdr:col>5</xdr:col>
      <xdr:colOff>914400</xdr:colOff>
      <xdr:row>617</xdr:row>
      <xdr:rowOff>38100</xdr:rowOff>
    </xdr:to>
    <xdr:pic>
      <xdr:nvPicPr>
        <xdr:cNvPr id="25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12806480"/>
          <a:ext cx="914400" cy="381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744</xdr:row>
      <xdr:rowOff>0</xdr:rowOff>
    </xdr:from>
    <xdr:to>
      <xdr:col>5</xdr:col>
      <xdr:colOff>914400</xdr:colOff>
      <xdr:row>745</xdr:row>
      <xdr:rowOff>38100</xdr:rowOff>
    </xdr:to>
    <xdr:pic>
      <xdr:nvPicPr>
        <xdr:cNvPr id="26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37426700"/>
          <a:ext cx="914400" cy="24384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744</xdr:row>
      <xdr:rowOff>0</xdr:rowOff>
    </xdr:from>
    <xdr:to>
      <xdr:col>5</xdr:col>
      <xdr:colOff>914400</xdr:colOff>
      <xdr:row>745</xdr:row>
      <xdr:rowOff>38100</xdr:rowOff>
    </xdr:to>
    <xdr:pic>
      <xdr:nvPicPr>
        <xdr:cNvPr id="27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37426700"/>
          <a:ext cx="914400" cy="24384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850</xdr:row>
      <xdr:rowOff>0</xdr:rowOff>
    </xdr:from>
    <xdr:to>
      <xdr:col>5</xdr:col>
      <xdr:colOff>914400</xdr:colOff>
      <xdr:row>851</xdr:row>
      <xdr:rowOff>38100</xdr:rowOff>
    </xdr:to>
    <xdr:pic>
      <xdr:nvPicPr>
        <xdr:cNvPr id="28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57772100"/>
          <a:ext cx="914400" cy="22098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850</xdr:row>
      <xdr:rowOff>0</xdr:rowOff>
    </xdr:from>
    <xdr:to>
      <xdr:col>5</xdr:col>
      <xdr:colOff>914400</xdr:colOff>
      <xdr:row>851</xdr:row>
      <xdr:rowOff>38100</xdr:rowOff>
    </xdr:to>
    <xdr:pic>
      <xdr:nvPicPr>
        <xdr:cNvPr id="29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57772100"/>
          <a:ext cx="914400" cy="22098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959</xdr:row>
      <xdr:rowOff>0</xdr:rowOff>
    </xdr:from>
    <xdr:to>
      <xdr:col>5</xdr:col>
      <xdr:colOff>914400</xdr:colOff>
      <xdr:row>960</xdr:row>
      <xdr:rowOff>38100</xdr:rowOff>
    </xdr:to>
    <xdr:pic>
      <xdr:nvPicPr>
        <xdr:cNvPr id="30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75564800"/>
          <a:ext cx="914400" cy="22098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959</xdr:row>
      <xdr:rowOff>0</xdr:rowOff>
    </xdr:from>
    <xdr:to>
      <xdr:col>5</xdr:col>
      <xdr:colOff>914400</xdr:colOff>
      <xdr:row>960</xdr:row>
      <xdr:rowOff>38100</xdr:rowOff>
    </xdr:to>
    <xdr:pic>
      <xdr:nvPicPr>
        <xdr:cNvPr id="31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75564800"/>
          <a:ext cx="914400" cy="22098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6</xdr:col>
      <xdr:colOff>0</xdr:colOff>
      <xdr:row>986</xdr:row>
      <xdr:rowOff>0</xdr:rowOff>
    </xdr:from>
    <xdr:to>
      <xdr:col>7</xdr:col>
      <xdr:colOff>413656</xdr:colOff>
      <xdr:row>987</xdr:row>
      <xdr:rowOff>204108</xdr:rowOff>
    </xdr:to>
    <xdr:pic>
      <xdr:nvPicPr>
        <xdr:cNvPr id="32" name="Рисунок 10" descr="Программа Школа: Питание">
          <a:hlinkClick xmlns:r="http://schemas.openxmlformats.org/officeDocument/2006/relationships" r:id="rId3" tooltip="&quot;Подробнее о программе питания Школа: Питание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0680" y="180952140"/>
          <a:ext cx="1122316" cy="386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1078</xdr:row>
      <xdr:rowOff>0</xdr:rowOff>
    </xdr:from>
    <xdr:to>
      <xdr:col>5</xdr:col>
      <xdr:colOff>914400</xdr:colOff>
      <xdr:row>1079</xdr:row>
      <xdr:rowOff>38100</xdr:rowOff>
    </xdr:to>
    <xdr:pic>
      <xdr:nvPicPr>
        <xdr:cNvPr id="33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96298820"/>
          <a:ext cx="914400" cy="24384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1078</xdr:row>
      <xdr:rowOff>0</xdr:rowOff>
    </xdr:from>
    <xdr:to>
      <xdr:col>5</xdr:col>
      <xdr:colOff>914400</xdr:colOff>
      <xdr:row>1079</xdr:row>
      <xdr:rowOff>38100</xdr:rowOff>
    </xdr:to>
    <xdr:pic>
      <xdr:nvPicPr>
        <xdr:cNvPr id="34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96298820"/>
          <a:ext cx="914400" cy="24384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1078</xdr:row>
      <xdr:rowOff>0</xdr:rowOff>
    </xdr:from>
    <xdr:to>
      <xdr:col>5</xdr:col>
      <xdr:colOff>914400</xdr:colOff>
      <xdr:row>1079</xdr:row>
      <xdr:rowOff>38100</xdr:rowOff>
    </xdr:to>
    <xdr:pic>
      <xdr:nvPicPr>
        <xdr:cNvPr id="35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96298820"/>
          <a:ext cx="914400" cy="24384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1078</xdr:row>
      <xdr:rowOff>0</xdr:rowOff>
    </xdr:from>
    <xdr:to>
      <xdr:col>5</xdr:col>
      <xdr:colOff>914400</xdr:colOff>
      <xdr:row>1079</xdr:row>
      <xdr:rowOff>38100</xdr:rowOff>
    </xdr:to>
    <xdr:pic>
      <xdr:nvPicPr>
        <xdr:cNvPr id="36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96298820"/>
          <a:ext cx="914400" cy="243840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136</xdr:row>
      <xdr:rowOff>0</xdr:rowOff>
    </xdr:from>
    <xdr:to>
      <xdr:col>5</xdr:col>
      <xdr:colOff>914400</xdr:colOff>
      <xdr:row>137</xdr:row>
      <xdr:rowOff>38100</xdr:rowOff>
    </xdr:to>
    <xdr:pic>
      <xdr:nvPicPr>
        <xdr:cNvPr id="2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27180540"/>
          <a:ext cx="914400" cy="22098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136</xdr:row>
      <xdr:rowOff>0</xdr:rowOff>
    </xdr:from>
    <xdr:to>
      <xdr:col>5</xdr:col>
      <xdr:colOff>914400</xdr:colOff>
      <xdr:row>137</xdr:row>
      <xdr:rowOff>38100</xdr:rowOff>
    </xdr:to>
    <xdr:pic>
      <xdr:nvPicPr>
        <xdr:cNvPr id="3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27180540"/>
          <a:ext cx="914400" cy="22098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373</xdr:row>
      <xdr:rowOff>0</xdr:rowOff>
    </xdr:from>
    <xdr:to>
      <xdr:col>5</xdr:col>
      <xdr:colOff>914400</xdr:colOff>
      <xdr:row>374</xdr:row>
      <xdr:rowOff>38100</xdr:rowOff>
    </xdr:to>
    <xdr:pic>
      <xdr:nvPicPr>
        <xdr:cNvPr id="4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59954160"/>
          <a:ext cx="914400" cy="22098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373</xdr:row>
      <xdr:rowOff>0</xdr:rowOff>
    </xdr:from>
    <xdr:to>
      <xdr:col>5</xdr:col>
      <xdr:colOff>914400</xdr:colOff>
      <xdr:row>374</xdr:row>
      <xdr:rowOff>38100</xdr:rowOff>
    </xdr:to>
    <xdr:pic>
      <xdr:nvPicPr>
        <xdr:cNvPr id="5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59954160"/>
          <a:ext cx="914400" cy="22098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491</xdr:row>
      <xdr:rowOff>0</xdr:rowOff>
    </xdr:from>
    <xdr:to>
      <xdr:col>5</xdr:col>
      <xdr:colOff>914400</xdr:colOff>
      <xdr:row>491</xdr:row>
      <xdr:rowOff>38100</xdr:rowOff>
    </xdr:to>
    <xdr:pic>
      <xdr:nvPicPr>
        <xdr:cNvPr id="6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7646670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491</xdr:row>
      <xdr:rowOff>0</xdr:rowOff>
    </xdr:from>
    <xdr:to>
      <xdr:col>5</xdr:col>
      <xdr:colOff>914400</xdr:colOff>
      <xdr:row>491</xdr:row>
      <xdr:rowOff>38100</xdr:rowOff>
    </xdr:to>
    <xdr:pic>
      <xdr:nvPicPr>
        <xdr:cNvPr id="7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7646670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491</xdr:row>
      <xdr:rowOff>0</xdr:rowOff>
    </xdr:from>
    <xdr:to>
      <xdr:col>5</xdr:col>
      <xdr:colOff>914400</xdr:colOff>
      <xdr:row>491</xdr:row>
      <xdr:rowOff>38100</xdr:rowOff>
    </xdr:to>
    <xdr:pic>
      <xdr:nvPicPr>
        <xdr:cNvPr id="8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7646670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616</xdr:row>
      <xdr:rowOff>0</xdr:rowOff>
    </xdr:from>
    <xdr:to>
      <xdr:col>5</xdr:col>
      <xdr:colOff>914400</xdr:colOff>
      <xdr:row>617</xdr:row>
      <xdr:rowOff>0</xdr:rowOff>
    </xdr:to>
    <xdr:pic>
      <xdr:nvPicPr>
        <xdr:cNvPr id="11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98671380"/>
          <a:ext cx="914400" cy="22098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616</xdr:row>
      <xdr:rowOff>0</xdr:rowOff>
    </xdr:from>
    <xdr:to>
      <xdr:col>5</xdr:col>
      <xdr:colOff>914400</xdr:colOff>
      <xdr:row>617</xdr:row>
      <xdr:rowOff>0</xdr:rowOff>
    </xdr:to>
    <xdr:pic>
      <xdr:nvPicPr>
        <xdr:cNvPr id="12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98671380"/>
          <a:ext cx="914400" cy="22098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731</xdr:row>
      <xdr:rowOff>0</xdr:rowOff>
    </xdr:from>
    <xdr:to>
      <xdr:col>5</xdr:col>
      <xdr:colOff>771525</xdr:colOff>
      <xdr:row>732</xdr:row>
      <xdr:rowOff>38100</xdr:rowOff>
    </xdr:to>
    <xdr:pic>
      <xdr:nvPicPr>
        <xdr:cNvPr id="13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16006880"/>
          <a:ext cx="771525" cy="22098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744</xdr:row>
      <xdr:rowOff>0</xdr:rowOff>
    </xdr:from>
    <xdr:to>
      <xdr:col>5</xdr:col>
      <xdr:colOff>914400</xdr:colOff>
      <xdr:row>745</xdr:row>
      <xdr:rowOff>38100</xdr:rowOff>
    </xdr:to>
    <xdr:pic>
      <xdr:nvPicPr>
        <xdr:cNvPr id="14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18506240"/>
          <a:ext cx="914400" cy="24384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744</xdr:row>
      <xdr:rowOff>0</xdr:rowOff>
    </xdr:from>
    <xdr:to>
      <xdr:col>5</xdr:col>
      <xdr:colOff>914400</xdr:colOff>
      <xdr:row>745</xdr:row>
      <xdr:rowOff>38100</xdr:rowOff>
    </xdr:to>
    <xdr:pic>
      <xdr:nvPicPr>
        <xdr:cNvPr id="15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18506240"/>
          <a:ext cx="914400" cy="24384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850</xdr:row>
      <xdr:rowOff>0</xdr:rowOff>
    </xdr:from>
    <xdr:to>
      <xdr:col>5</xdr:col>
      <xdr:colOff>914400</xdr:colOff>
      <xdr:row>851</xdr:row>
      <xdr:rowOff>38100</xdr:rowOff>
    </xdr:to>
    <xdr:pic>
      <xdr:nvPicPr>
        <xdr:cNvPr id="16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35094980"/>
          <a:ext cx="914400" cy="22098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850</xdr:row>
      <xdr:rowOff>0</xdr:rowOff>
    </xdr:from>
    <xdr:to>
      <xdr:col>5</xdr:col>
      <xdr:colOff>914400</xdr:colOff>
      <xdr:row>851</xdr:row>
      <xdr:rowOff>38100</xdr:rowOff>
    </xdr:to>
    <xdr:pic>
      <xdr:nvPicPr>
        <xdr:cNvPr id="17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35094980"/>
          <a:ext cx="914400" cy="22098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1039</xdr:row>
      <xdr:rowOff>0</xdr:rowOff>
    </xdr:from>
    <xdr:to>
      <xdr:col>5</xdr:col>
      <xdr:colOff>914400</xdr:colOff>
      <xdr:row>1040</xdr:row>
      <xdr:rowOff>38100</xdr:rowOff>
    </xdr:to>
    <xdr:pic>
      <xdr:nvPicPr>
        <xdr:cNvPr id="19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57711140"/>
          <a:ext cx="914400" cy="22098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1039</xdr:row>
      <xdr:rowOff>0</xdr:rowOff>
    </xdr:from>
    <xdr:to>
      <xdr:col>5</xdr:col>
      <xdr:colOff>914400</xdr:colOff>
      <xdr:row>1040</xdr:row>
      <xdr:rowOff>38100</xdr:rowOff>
    </xdr:to>
    <xdr:pic>
      <xdr:nvPicPr>
        <xdr:cNvPr id="20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57711140"/>
          <a:ext cx="914400" cy="22098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1078</xdr:row>
      <xdr:rowOff>0</xdr:rowOff>
    </xdr:from>
    <xdr:to>
      <xdr:col>5</xdr:col>
      <xdr:colOff>914400</xdr:colOff>
      <xdr:row>1079</xdr:row>
      <xdr:rowOff>38100</xdr:rowOff>
    </xdr:to>
    <xdr:pic>
      <xdr:nvPicPr>
        <xdr:cNvPr id="21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63616640"/>
          <a:ext cx="914400" cy="22098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1078</xdr:row>
      <xdr:rowOff>0</xdr:rowOff>
    </xdr:from>
    <xdr:to>
      <xdr:col>5</xdr:col>
      <xdr:colOff>914400</xdr:colOff>
      <xdr:row>1079</xdr:row>
      <xdr:rowOff>38100</xdr:rowOff>
    </xdr:to>
    <xdr:pic>
      <xdr:nvPicPr>
        <xdr:cNvPr id="22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63616640"/>
          <a:ext cx="914400" cy="22098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252</xdr:row>
      <xdr:rowOff>0</xdr:rowOff>
    </xdr:from>
    <xdr:to>
      <xdr:col>5</xdr:col>
      <xdr:colOff>914400</xdr:colOff>
      <xdr:row>253</xdr:row>
      <xdr:rowOff>38100</xdr:rowOff>
    </xdr:to>
    <xdr:pic>
      <xdr:nvPicPr>
        <xdr:cNvPr id="27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27180540"/>
          <a:ext cx="914400" cy="22098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252</xdr:row>
      <xdr:rowOff>0</xdr:rowOff>
    </xdr:from>
    <xdr:to>
      <xdr:col>5</xdr:col>
      <xdr:colOff>914400</xdr:colOff>
      <xdr:row>253</xdr:row>
      <xdr:rowOff>38100</xdr:rowOff>
    </xdr:to>
    <xdr:pic>
      <xdr:nvPicPr>
        <xdr:cNvPr id="28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27180540"/>
          <a:ext cx="914400" cy="22098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490</xdr:row>
      <xdr:rowOff>0</xdr:rowOff>
    </xdr:from>
    <xdr:to>
      <xdr:col>5</xdr:col>
      <xdr:colOff>914400</xdr:colOff>
      <xdr:row>491</xdr:row>
      <xdr:rowOff>0</xdr:rowOff>
    </xdr:to>
    <xdr:pic>
      <xdr:nvPicPr>
        <xdr:cNvPr id="33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943" y="27344914"/>
          <a:ext cx="914400" cy="223157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490</xdr:row>
      <xdr:rowOff>0</xdr:rowOff>
    </xdr:from>
    <xdr:to>
      <xdr:col>5</xdr:col>
      <xdr:colOff>914400</xdr:colOff>
      <xdr:row>491</xdr:row>
      <xdr:rowOff>0</xdr:rowOff>
    </xdr:to>
    <xdr:pic>
      <xdr:nvPicPr>
        <xdr:cNvPr id="34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943" y="27344914"/>
          <a:ext cx="914400" cy="223157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617</xdr:row>
      <xdr:rowOff>0</xdr:rowOff>
    </xdr:from>
    <xdr:to>
      <xdr:col>5</xdr:col>
      <xdr:colOff>914400</xdr:colOff>
      <xdr:row>617</xdr:row>
      <xdr:rowOff>38100</xdr:rowOff>
    </xdr:to>
    <xdr:pic>
      <xdr:nvPicPr>
        <xdr:cNvPr id="37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943" y="45905057"/>
          <a:ext cx="914400" cy="223157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617</xdr:row>
      <xdr:rowOff>0</xdr:rowOff>
    </xdr:from>
    <xdr:to>
      <xdr:col>5</xdr:col>
      <xdr:colOff>914400</xdr:colOff>
      <xdr:row>617</xdr:row>
      <xdr:rowOff>38100</xdr:rowOff>
    </xdr:to>
    <xdr:pic>
      <xdr:nvPicPr>
        <xdr:cNvPr id="38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943" y="45905057"/>
          <a:ext cx="914400" cy="223157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744</xdr:row>
      <xdr:rowOff>0</xdr:rowOff>
    </xdr:from>
    <xdr:to>
      <xdr:col>5</xdr:col>
      <xdr:colOff>914400</xdr:colOff>
      <xdr:row>745</xdr:row>
      <xdr:rowOff>38100</xdr:rowOff>
    </xdr:to>
    <xdr:pic>
      <xdr:nvPicPr>
        <xdr:cNvPr id="41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943" y="66555257"/>
          <a:ext cx="914400" cy="244929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744</xdr:row>
      <xdr:rowOff>0</xdr:rowOff>
    </xdr:from>
    <xdr:to>
      <xdr:col>5</xdr:col>
      <xdr:colOff>914400</xdr:colOff>
      <xdr:row>745</xdr:row>
      <xdr:rowOff>38100</xdr:rowOff>
    </xdr:to>
    <xdr:pic>
      <xdr:nvPicPr>
        <xdr:cNvPr id="42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943" y="66555257"/>
          <a:ext cx="914400" cy="244929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850</xdr:row>
      <xdr:rowOff>0</xdr:rowOff>
    </xdr:from>
    <xdr:to>
      <xdr:col>5</xdr:col>
      <xdr:colOff>914400</xdr:colOff>
      <xdr:row>851</xdr:row>
      <xdr:rowOff>38100</xdr:rowOff>
    </xdr:to>
    <xdr:pic>
      <xdr:nvPicPr>
        <xdr:cNvPr id="45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943" y="27344914"/>
          <a:ext cx="914400" cy="223157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850</xdr:row>
      <xdr:rowOff>0</xdr:rowOff>
    </xdr:from>
    <xdr:to>
      <xdr:col>5</xdr:col>
      <xdr:colOff>914400</xdr:colOff>
      <xdr:row>851</xdr:row>
      <xdr:rowOff>38100</xdr:rowOff>
    </xdr:to>
    <xdr:pic>
      <xdr:nvPicPr>
        <xdr:cNvPr id="46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943" y="27344914"/>
          <a:ext cx="914400" cy="223157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959</xdr:row>
      <xdr:rowOff>0</xdr:rowOff>
    </xdr:from>
    <xdr:to>
      <xdr:col>5</xdr:col>
      <xdr:colOff>914400</xdr:colOff>
      <xdr:row>960</xdr:row>
      <xdr:rowOff>38100</xdr:rowOff>
    </xdr:to>
    <xdr:pic>
      <xdr:nvPicPr>
        <xdr:cNvPr id="51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943" y="45905057"/>
          <a:ext cx="914400" cy="223157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959</xdr:row>
      <xdr:rowOff>0</xdr:rowOff>
    </xdr:from>
    <xdr:to>
      <xdr:col>5</xdr:col>
      <xdr:colOff>914400</xdr:colOff>
      <xdr:row>960</xdr:row>
      <xdr:rowOff>38100</xdr:rowOff>
    </xdr:to>
    <xdr:pic>
      <xdr:nvPicPr>
        <xdr:cNvPr id="52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943" y="45905057"/>
          <a:ext cx="914400" cy="223157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6</xdr:col>
      <xdr:colOff>0</xdr:colOff>
      <xdr:row>986</xdr:row>
      <xdr:rowOff>0</xdr:rowOff>
    </xdr:from>
    <xdr:to>
      <xdr:col>7</xdr:col>
      <xdr:colOff>413656</xdr:colOff>
      <xdr:row>987</xdr:row>
      <xdr:rowOff>204108</xdr:rowOff>
    </xdr:to>
    <xdr:pic>
      <xdr:nvPicPr>
        <xdr:cNvPr id="54" name="Рисунок 10" descr="Программа Школа: Питание">
          <a:hlinkClick xmlns:r="http://schemas.openxmlformats.org/officeDocument/2006/relationships" r:id="rId3" tooltip="&quot;Подробнее о программе питания Школа: Питание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857" y="169610314"/>
          <a:ext cx="1121228" cy="3891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1078</xdr:row>
      <xdr:rowOff>0</xdr:rowOff>
    </xdr:from>
    <xdr:to>
      <xdr:col>5</xdr:col>
      <xdr:colOff>914400</xdr:colOff>
      <xdr:row>1079</xdr:row>
      <xdr:rowOff>38100</xdr:rowOff>
    </xdr:to>
    <xdr:pic>
      <xdr:nvPicPr>
        <xdr:cNvPr id="59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943" y="129300514"/>
          <a:ext cx="914400" cy="244929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1078</xdr:row>
      <xdr:rowOff>0</xdr:rowOff>
    </xdr:from>
    <xdr:to>
      <xdr:col>5</xdr:col>
      <xdr:colOff>914400</xdr:colOff>
      <xdr:row>1079</xdr:row>
      <xdr:rowOff>38100</xdr:rowOff>
    </xdr:to>
    <xdr:pic>
      <xdr:nvPicPr>
        <xdr:cNvPr id="60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943" y="129300514"/>
          <a:ext cx="914400" cy="244929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1078</xdr:row>
      <xdr:rowOff>0</xdr:rowOff>
    </xdr:from>
    <xdr:to>
      <xdr:col>5</xdr:col>
      <xdr:colOff>914400</xdr:colOff>
      <xdr:row>1079</xdr:row>
      <xdr:rowOff>38100</xdr:rowOff>
    </xdr:to>
    <xdr:pic>
      <xdr:nvPicPr>
        <xdr:cNvPr id="61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943" y="129300514"/>
          <a:ext cx="914400" cy="244929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1078</xdr:row>
      <xdr:rowOff>0</xdr:rowOff>
    </xdr:from>
    <xdr:to>
      <xdr:col>5</xdr:col>
      <xdr:colOff>914400</xdr:colOff>
      <xdr:row>1079</xdr:row>
      <xdr:rowOff>38100</xdr:rowOff>
    </xdr:to>
    <xdr:pic>
      <xdr:nvPicPr>
        <xdr:cNvPr id="62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943" y="129300514"/>
          <a:ext cx="914400" cy="244929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136</xdr:row>
      <xdr:rowOff>0</xdr:rowOff>
    </xdr:from>
    <xdr:to>
      <xdr:col>5</xdr:col>
      <xdr:colOff>914400</xdr:colOff>
      <xdr:row>137</xdr:row>
      <xdr:rowOff>38100</xdr:rowOff>
    </xdr:to>
    <xdr:pic>
      <xdr:nvPicPr>
        <xdr:cNvPr id="2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28194000"/>
          <a:ext cx="914400" cy="22098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136</xdr:row>
      <xdr:rowOff>0</xdr:rowOff>
    </xdr:from>
    <xdr:to>
      <xdr:col>5</xdr:col>
      <xdr:colOff>914400</xdr:colOff>
      <xdr:row>137</xdr:row>
      <xdr:rowOff>38100</xdr:rowOff>
    </xdr:to>
    <xdr:pic>
      <xdr:nvPicPr>
        <xdr:cNvPr id="3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28194000"/>
          <a:ext cx="914400" cy="22098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373</xdr:row>
      <xdr:rowOff>0</xdr:rowOff>
    </xdr:from>
    <xdr:to>
      <xdr:col>5</xdr:col>
      <xdr:colOff>914400</xdr:colOff>
      <xdr:row>374</xdr:row>
      <xdr:rowOff>38100</xdr:rowOff>
    </xdr:to>
    <xdr:pic>
      <xdr:nvPicPr>
        <xdr:cNvPr id="4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69951600"/>
          <a:ext cx="914400" cy="24384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373</xdr:row>
      <xdr:rowOff>0</xdr:rowOff>
    </xdr:from>
    <xdr:to>
      <xdr:col>5</xdr:col>
      <xdr:colOff>914400</xdr:colOff>
      <xdr:row>374</xdr:row>
      <xdr:rowOff>38100</xdr:rowOff>
    </xdr:to>
    <xdr:pic>
      <xdr:nvPicPr>
        <xdr:cNvPr id="5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69951600"/>
          <a:ext cx="914400" cy="24384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491</xdr:row>
      <xdr:rowOff>0</xdr:rowOff>
    </xdr:from>
    <xdr:to>
      <xdr:col>5</xdr:col>
      <xdr:colOff>914400</xdr:colOff>
      <xdr:row>491</xdr:row>
      <xdr:rowOff>38100</xdr:rowOff>
    </xdr:to>
    <xdr:pic>
      <xdr:nvPicPr>
        <xdr:cNvPr id="6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92003880"/>
          <a:ext cx="914400" cy="381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491</xdr:row>
      <xdr:rowOff>0</xdr:rowOff>
    </xdr:from>
    <xdr:to>
      <xdr:col>5</xdr:col>
      <xdr:colOff>914400</xdr:colOff>
      <xdr:row>491</xdr:row>
      <xdr:rowOff>38100</xdr:rowOff>
    </xdr:to>
    <xdr:pic>
      <xdr:nvPicPr>
        <xdr:cNvPr id="7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92003880"/>
          <a:ext cx="914400" cy="381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491</xdr:row>
      <xdr:rowOff>0</xdr:rowOff>
    </xdr:from>
    <xdr:to>
      <xdr:col>5</xdr:col>
      <xdr:colOff>914400</xdr:colOff>
      <xdr:row>491</xdr:row>
      <xdr:rowOff>38100</xdr:rowOff>
    </xdr:to>
    <xdr:pic>
      <xdr:nvPicPr>
        <xdr:cNvPr id="8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92003880"/>
          <a:ext cx="914400" cy="381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616</xdr:row>
      <xdr:rowOff>0</xdr:rowOff>
    </xdr:from>
    <xdr:to>
      <xdr:col>5</xdr:col>
      <xdr:colOff>914400</xdr:colOff>
      <xdr:row>617</xdr:row>
      <xdr:rowOff>0</xdr:rowOff>
    </xdr:to>
    <xdr:pic>
      <xdr:nvPicPr>
        <xdr:cNvPr id="9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12623600"/>
          <a:ext cx="914400" cy="18288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616</xdr:row>
      <xdr:rowOff>0</xdr:rowOff>
    </xdr:from>
    <xdr:to>
      <xdr:col>5</xdr:col>
      <xdr:colOff>914400</xdr:colOff>
      <xdr:row>617</xdr:row>
      <xdr:rowOff>0</xdr:rowOff>
    </xdr:to>
    <xdr:pic>
      <xdr:nvPicPr>
        <xdr:cNvPr id="10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12623600"/>
          <a:ext cx="914400" cy="18288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731</xdr:row>
      <xdr:rowOff>0</xdr:rowOff>
    </xdr:from>
    <xdr:to>
      <xdr:col>5</xdr:col>
      <xdr:colOff>771525</xdr:colOff>
      <xdr:row>732</xdr:row>
      <xdr:rowOff>38100</xdr:rowOff>
    </xdr:to>
    <xdr:pic>
      <xdr:nvPicPr>
        <xdr:cNvPr id="11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34874000"/>
          <a:ext cx="771525" cy="22098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744</xdr:row>
      <xdr:rowOff>0</xdr:rowOff>
    </xdr:from>
    <xdr:to>
      <xdr:col>5</xdr:col>
      <xdr:colOff>914400</xdr:colOff>
      <xdr:row>745</xdr:row>
      <xdr:rowOff>38100</xdr:rowOff>
    </xdr:to>
    <xdr:pic>
      <xdr:nvPicPr>
        <xdr:cNvPr id="12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37426700"/>
          <a:ext cx="914400" cy="24384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744</xdr:row>
      <xdr:rowOff>0</xdr:rowOff>
    </xdr:from>
    <xdr:to>
      <xdr:col>5</xdr:col>
      <xdr:colOff>914400</xdr:colOff>
      <xdr:row>745</xdr:row>
      <xdr:rowOff>38100</xdr:rowOff>
    </xdr:to>
    <xdr:pic>
      <xdr:nvPicPr>
        <xdr:cNvPr id="13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37426700"/>
          <a:ext cx="914400" cy="24384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850</xdr:row>
      <xdr:rowOff>0</xdr:rowOff>
    </xdr:from>
    <xdr:to>
      <xdr:col>5</xdr:col>
      <xdr:colOff>914400</xdr:colOff>
      <xdr:row>851</xdr:row>
      <xdr:rowOff>38100</xdr:rowOff>
    </xdr:to>
    <xdr:pic>
      <xdr:nvPicPr>
        <xdr:cNvPr id="14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57772100"/>
          <a:ext cx="914400" cy="22098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850</xdr:row>
      <xdr:rowOff>0</xdr:rowOff>
    </xdr:from>
    <xdr:to>
      <xdr:col>5</xdr:col>
      <xdr:colOff>914400</xdr:colOff>
      <xdr:row>851</xdr:row>
      <xdr:rowOff>38100</xdr:rowOff>
    </xdr:to>
    <xdr:pic>
      <xdr:nvPicPr>
        <xdr:cNvPr id="15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57772100"/>
          <a:ext cx="914400" cy="22098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1039</xdr:row>
      <xdr:rowOff>0</xdr:rowOff>
    </xdr:from>
    <xdr:to>
      <xdr:col>5</xdr:col>
      <xdr:colOff>914400</xdr:colOff>
      <xdr:row>1040</xdr:row>
      <xdr:rowOff>38100</xdr:rowOff>
    </xdr:to>
    <xdr:pic>
      <xdr:nvPicPr>
        <xdr:cNvPr id="16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8949416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1039</xdr:row>
      <xdr:rowOff>0</xdr:rowOff>
    </xdr:from>
    <xdr:to>
      <xdr:col>5</xdr:col>
      <xdr:colOff>914400</xdr:colOff>
      <xdr:row>1040</xdr:row>
      <xdr:rowOff>38100</xdr:rowOff>
    </xdr:to>
    <xdr:pic>
      <xdr:nvPicPr>
        <xdr:cNvPr id="17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8949416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1078</xdr:row>
      <xdr:rowOff>0</xdr:rowOff>
    </xdr:from>
    <xdr:to>
      <xdr:col>5</xdr:col>
      <xdr:colOff>914400</xdr:colOff>
      <xdr:row>1079</xdr:row>
      <xdr:rowOff>38100</xdr:rowOff>
    </xdr:to>
    <xdr:pic>
      <xdr:nvPicPr>
        <xdr:cNvPr id="18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96298820"/>
          <a:ext cx="914400" cy="24384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1078</xdr:row>
      <xdr:rowOff>0</xdr:rowOff>
    </xdr:from>
    <xdr:to>
      <xdr:col>5</xdr:col>
      <xdr:colOff>914400</xdr:colOff>
      <xdr:row>1079</xdr:row>
      <xdr:rowOff>38100</xdr:rowOff>
    </xdr:to>
    <xdr:pic>
      <xdr:nvPicPr>
        <xdr:cNvPr id="19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96298820"/>
          <a:ext cx="914400" cy="24384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252</xdr:row>
      <xdr:rowOff>0</xdr:rowOff>
    </xdr:from>
    <xdr:to>
      <xdr:col>5</xdr:col>
      <xdr:colOff>914400</xdr:colOff>
      <xdr:row>253</xdr:row>
      <xdr:rowOff>38100</xdr:rowOff>
    </xdr:to>
    <xdr:pic>
      <xdr:nvPicPr>
        <xdr:cNvPr id="20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48646080"/>
          <a:ext cx="914400" cy="22098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252</xdr:row>
      <xdr:rowOff>0</xdr:rowOff>
    </xdr:from>
    <xdr:to>
      <xdr:col>5</xdr:col>
      <xdr:colOff>914400</xdr:colOff>
      <xdr:row>253</xdr:row>
      <xdr:rowOff>38100</xdr:rowOff>
    </xdr:to>
    <xdr:pic>
      <xdr:nvPicPr>
        <xdr:cNvPr id="21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48646080"/>
          <a:ext cx="914400" cy="22098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490</xdr:row>
      <xdr:rowOff>0</xdr:rowOff>
    </xdr:from>
    <xdr:to>
      <xdr:col>5</xdr:col>
      <xdr:colOff>914400</xdr:colOff>
      <xdr:row>491</xdr:row>
      <xdr:rowOff>0</xdr:rowOff>
    </xdr:to>
    <xdr:pic>
      <xdr:nvPicPr>
        <xdr:cNvPr id="22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91821000"/>
          <a:ext cx="914400" cy="18288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490</xdr:row>
      <xdr:rowOff>0</xdr:rowOff>
    </xdr:from>
    <xdr:to>
      <xdr:col>5</xdr:col>
      <xdr:colOff>914400</xdr:colOff>
      <xdr:row>491</xdr:row>
      <xdr:rowOff>0</xdr:rowOff>
    </xdr:to>
    <xdr:pic>
      <xdr:nvPicPr>
        <xdr:cNvPr id="23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91821000"/>
          <a:ext cx="914400" cy="18288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617</xdr:row>
      <xdr:rowOff>0</xdr:rowOff>
    </xdr:from>
    <xdr:to>
      <xdr:col>5</xdr:col>
      <xdr:colOff>914400</xdr:colOff>
      <xdr:row>617</xdr:row>
      <xdr:rowOff>38100</xdr:rowOff>
    </xdr:to>
    <xdr:pic>
      <xdr:nvPicPr>
        <xdr:cNvPr id="24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12806480"/>
          <a:ext cx="914400" cy="381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617</xdr:row>
      <xdr:rowOff>0</xdr:rowOff>
    </xdr:from>
    <xdr:to>
      <xdr:col>5</xdr:col>
      <xdr:colOff>914400</xdr:colOff>
      <xdr:row>617</xdr:row>
      <xdr:rowOff>38100</xdr:rowOff>
    </xdr:to>
    <xdr:pic>
      <xdr:nvPicPr>
        <xdr:cNvPr id="25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12806480"/>
          <a:ext cx="914400" cy="381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744</xdr:row>
      <xdr:rowOff>0</xdr:rowOff>
    </xdr:from>
    <xdr:to>
      <xdr:col>5</xdr:col>
      <xdr:colOff>914400</xdr:colOff>
      <xdr:row>745</xdr:row>
      <xdr:rowOff>38100</xdr:rowOff>
    </xdr:to>
    <xdr:pic>
      <xdr:nvPicPr>
        <xdr:cNvPr id="26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37426700"/>
          <a:ext cx="914400" cy="24384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744</xdr:row>
      <xdr:rowOff>0</xdr:rowOff>
    </xdr:from>
    <xdr:to>
      <xdr:col>5</xdr:col>
      <xdr:colOff>914400</xdr:colOff>
      <xdr:row>745</xdr:row>
      <xdr:rowOff>38100</xdr:rowOff>
    </xdr:to>
    <xdr:pic>
      <xdr:nvPicPr>
        <xdr:cNvPr id="27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37426700"/>
          <a:ext cx="914400" cy="24384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850</xdr:row>
      <xdr:rowOff>0</xdr:rowOff>
    </xdr:from>
    <xdr:to>
      <xdr:col>5</xdr:col>
      <xdr:colOff>914400</xdr:colOff>
      <xdr:row>851</xdr:row>
      <xdr:rowOff>38100</xdr:rowOff>
    </xdr:to>
    <xdr:pic>
      <xdr:nvPicPr>
        <xdr:cNvPr id="28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57772100"/>
          <a:ext cx="914400" cy="22098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850</xdr:row>
      <xdr:rowOff>0</xdr:rowOff>
    </xdr:from>
    <xdr:to>
      <xdr:col>5</xdr:col>
      <xdr:colOff>914400</xdr:colOff>
      <xdr:row>851</xdr:row>
      <xdr:rowOff>38100</xdr:rowOff>
    </xdr:to>
    <xdr:pic>
      <xdr:nvPicPr>
        <xdr:cNvPr id="29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57772100"/>
          <a:ext cx="914400" cy="22098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959</xdr:row>
      <xdr:rowOff>0</xdr:rowOff>
    </xdr:from>
    <xdr:to>
      <xdr:col>5</xdr:col>
      <xdr:colOff>914400</xdr:colOff>
      <xdr:row>960</xdr:row>
      <xdr:rowOff>38100</xdr:rowOff>
    </xdr:to>
    <xdr:pic>
      <xdr:nvPicPr>
        <xdr:cNvPr id="30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75564800"/>
          <a:ext cx="914400" cy="22098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959</xdr:row>
      <xdr:rowOff>0</xdr:rowOff>
    </xdr:from>
    <xdr:to>
      <xdr:col>5</xdr:col>
      <xdr:colOff>914400</xdr:colOff>
      <xdr:row>960</xdr:row>
      <xdr:rowOff>38100</xdr:rowOff>
    </xdr:to>
    <xdr:pic>
      <xdr:nvPicPr>
        <xdr:cNvPr id="31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75564800"/>
          <a:ext cx="914400" cy="22098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6</xdr:col>
      <xdr:colOff>0</xdr:colOff>
      <xdr:row>986</xdr:row>
      <xdr:rowOff>0</xdr:rowOff>
    </xdr:from>
    <xdr:to>
      <xdr:col>7</xdr:col>
      <xdr:colOff>413656</xdr:colOff>
      <xdr:row>987</xdr:row>
      <xdr:rowOff>204108</xdr:rowOff>
    </xdr:to>
    <xdr:pic>
      <xdr:nvPicPr>
        <xdr:cNvPr id="32" name="Рисунок 10" descr="Программа Школа: Питание">
          <a:hlinkClick xmlns:r="http://schemas.openxmlformats.org/officeDocument/2006/relationships" r:id="rId3" tooltip="&quot;Подробнее о программе питания Школа: Питание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0680" y="180952140"/>
          <a:ext cx="1122316" cy="386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1078</xdr:row>
      <xdr:rowOff>0</xdr:rowOff>
    </xdr:from>
    <xdr:to>
      <xdr:col>5</xdr:col>
      <xdr:colOff>914400</xdr:colOff>
      <xdr:row>1079</xdr:row>
      <xdr:rowOff>38100</xdr:rowOff>
    </xdr:to>
    <xdr:pic>
      <xdr:nvPicPr>
        <xdr:cNvPr id="33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96298820"/>
          <a:ext cx="914400" cy="24384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1078</xdr:row>
      <xdr:rowOff>0</xdr:rowOff>
    </xdr:from>
    <xdr:to>
      <xdr:col>5</xdr:col>
      <xdr:colOff>914400</xdr:colOff>
      <xdr:row>1079</xdr:row>
      <xdr:rowOff>38100</xdr:rowOff>
    </xdr:to>
    <xdr:pic>
      <xdr:nvPicPr>
        <xdr:cNvPr id="34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96298820"/>
          <a:ext cx="914400" cy="24384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1078</xdr:row>
      <xdr:rowOff>0</xdr:rowOff>
    </xdr:from>
    <xdr:to>
      <xdr:col>5</xdr:col>
      <xdr:colOff>914400</xdr:colOff>
      <xdr:row>1079</xdr:row>
      <xdr:rowOff>38100</xdr:rowOff>
    </xdr:to>
    <xdr:pic>
      <xdr:nvPicPr>
        <xdr:cNvPr id="35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96298820"/>
          <a:ext cx="914400" cy="24384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1078</xdr:row>
      <xdr:rowOff>0</xdr:rowOff>
    </xdr:from>
    <xdr:to>
      <xdr:col>5</xdr:col>
      <xdr:colOff>914400</xdr:colOff>
      <xdr:row>1079</xdr:row>
      <xdr:rowOff>38100</xdr:rowOff>
    </xdr:to>
    <xdr:pic>
      <xdr:nvPicPr>
        <xdr:cNvPr id="36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96298820"/>
          <a:ext cx="914400" cy="243840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136</xdr:row>
      <xdr:rowOff>0</xdr:rowOff>
    </xdr:from>
    <xdr:to>
      <xdr:col>5</xdr:col>
      <xdr:colOff>914400</xdr:colOff>
      <xdr:row>137</xdr:row>
      <xdr:rowOff>38100</xdr:rowOff>
    </xdr:to>
    <xdr:pic>
      <xdr:nvPicPr>
        <xdr:cNvPr id="2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28194000"/>
          <a:ext cx="914400" cy="22098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136</xdr:row>
      <xdr:rowOff>0</xdr:rowOff>
    </xdr:from>
    <xdr:to>
      <xdr:col>5</xdr:col>
      <xdr:colOff>914400</xdr:colOff>
      <xdr:row>137</xdr:row>
      <xdr:rowOff>38100</xdr:rowOff>
    </xdr:to>
    <xdr:pic>
      <xdr:nvPicPr>
        <xdr:cNvPr id="3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28194000"/>
          <a:ext cx="914400" cy="22098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373</xdr:row>
      <xdr:rowOff>0</xdr:rowOff>
    </xdr:from>
    <xdr:to>
      <xdr:col>5</xdr:col>
      <xdr:colOff>914400</xdr:colOff>
      <xdr:row>374</xdr:row>
      <xdr:rowOff>38100</xdr:rowOff>
    </xdr:to>
    <xdr:pic>
      <xdr:nvPicPr>
        <xdr:cNvPr id="4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69951600"/>
          <a:ext cx="914400" cy="24384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373</xdr:row>
      <xdr:rowOff>0</xdr:rowOff>
    </xdr:from>
    <xdr:to>
      <xdr:col>5</xdr:col>
      <xdr:colOff>914400</xdr:colOff>
      <xdr:row>374</xdr:row>
      <xdr:rowOff>38100</xdr:rowOff>
    </xdr:to>
    <xdr:pic>
      <xdr:nvPicPr>
        <xdr:cNvPr id="5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69951600"/>
          <a:ext cx="914400" cy="24384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491</xdr:row>
      <xdr:rowOff>0</xdr:rowOff>
    </xdr:from>
    <xdr:to>
      <xdr:col>5</xdr:col>
      <xdr:colOff>914400</xdr:colOff>
      <xdr:row>491</xdr:row>
      <xdr:rowOff>38100</xdr:rowOff>
    </xdr:to>
    <xdr:pic>
      <xdr:nvPicPr>
        <xdr:cNvPr id="6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92003880"/>
          <a:ext cx="914400" cy="381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491</xdr:row>
      <xdr:rowOff>0</xdr:rowOff>
    </xdr:from>
    <xdr:to>
      <xdr:col>5</xdr:col>
      <xdr:colOff>914400</xdr:colOff>
      <xdr:row>491</xdr:row>
      <xdr:rowOff>38100</xdr:rowOff>
    </xdr:to>
    <xdr:pic>
      <xdr:nvPicPr>
        <xdr:cNvPr id="7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92003880"/>
          <a:ext cx="914400" cy="381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491</xdr:row>
      <xdr:rowOff>0</xdr:rowOff>
    </xdr:from>
    <xdr:to>
      <xdr:col>5</xdr:col>
      <xdr:colOff>914400</xdr:colOff>
      <xdr:row>491</xdr:row>
      <xdr:rowOff>38100</xdr:rowOff>
    </xdr:to>
    <xdr:pic>
      <xdr:nvPicPr>
        <xdr:cNvPr id="8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92003880"/>
          <a:ext cx="914400" cy="381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616</xdr:row>
      <xdr:rowOff>0</xdr:rowOff>
    </xdr:from>
    <xdr:to>
      <xdr:col>5</xdr:col>
      <xdr:colOff>914400</xdr:colOff>
      <xdr:row>617</xdr:row>
      <xdr:rowOff>0</xdr:rowOff>
    </xdr:to>
    <xdr:pic>
      <xdr:nvPicPr>
        <xdr:cNvPr id="9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12623600"/>
          <a:ext cx="914400" cy="18288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616</xdr:row>
      <xdr:rowOff>0</xdr:rowOff>
    </xdr:from>
    <xdr:to>
      <xdr:col>5</xdr:col>
      <xdr:colOff>914400</xdr:colOff>
      <xdr:row>617</xdr:row>
      <xdr:rowOff>0</xdr:rowOff>
    </xdr:to>
    <xdr:pic>
      <xdr:nvPicPr>
        <xdr:cNvPr id="10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12623600"/>
          <a:ext cx="914400" cy="18288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731</xdr:row>
      <xdr:rowOff>0</xdr:rowOff>
    </xdr:from>
    <xdr:to>
      <xdr:col>5</xdr:col>
      <xdr:colOff>771525</xdr:colOff>
      <xdr:row>732</xdr:row>
      <xdr:rowOff>38100</xdr:rowOff>
    </xdr:to>
    <xdr:pic>
      <xdr:nvPicPr>
        <xdr:cNvPr id="11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34874000"/>
          <a:ext cx="771525" cy="22098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744</xdr:row>
      <xdr:rowOff>0</xdr:rowOff>
    </xdr:from>
    <xdr:to>
      <xdr:col>5</xdr:col>
      <xdr:colOff>914400</xdr:colOff>
      <xdr:row>745</xdr:row>
      <xdr:rowOff>38100</xdr:rowOff>
    </xdr:to>
    <xdr:pic>
      <xdr:nvPicPr>
        <xdr:cNvPr id="12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37426700"/>
          <a:ext cx="914400" cy="24384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744</xdr:row>
      <xdr:rowOff>0</xdr:rowOff>
    </xdr:from>
    <xdr:to>
      <xdr:col>5</xdr:col>
      <xdr:colOff>914400</xdr:colOff>
      <xdr:row>745</xdr:row>
      <xdr:rowOff>38100</xdr:rowOff>
    </xdr:to>
    <xdr:pic>
      <xdr:nvPicPr>
        <xdr:cNvPr id="13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37426700"/>
          <a:ext cx="914400" cy="24384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850</xdr:row>
      <xdr:rowOff>0</xdr:rowOff>
    </xdr:from>
    <xdr:to>
      <xdr:col>5</xdr:col>
      <xdr:colOff>914400</xdr:colOff>
      <xdr:row>851</xdr:row>
      <xdr:rowOff>38100</xdr:rowOff>
    </xdr:to>
    <xdr:pic>
      <xdr:nvPicPr>
        <xdr:cNvPr id="14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57772100"/>
          <a:ext cx="914400" cy="22098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850</xdr:row>
      <xdr:rowOff>0</xdr:rowOff>
    </xdr:from>
    <xdr:to>
      <xdr:col>5</xdr:col>
      <xdr:colOff>914400</xdr:colOff>
      <xdr:row>851</xdr:row>
      <xdr:rowOff>38100</xdr:rowOff>
    </xdr:to>
    <xdr:pic>
      <xdr:nvPicPr>
        <xdr:cNvPr id="15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57772100"/>
          <a:ext cx="914400" cy="22098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1039</xdr:row>
      <xdr:rowOff>0</xdr:rowOff>
    </xdr:from>
    <xdr:to>
      <xdr:col>5</xdr:col>
      <xdr:colOff>914400</xdr:colOff>
      <xdr:row>1040</xdr:row>
      <xdr:rowOff>38100</xdr:rowOff>
    </xdr:to>
    <xdr:pic>
      <xdr:nvPicPr>
        <xdr:cNvPr id="16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8949416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1039</xdr:row>
      <xdr:rowOff>0</xdr:rowOff>
    </xdr:from>
    <xdr:to>
      <xdr:col>5</xdr:col>
      <xdr:colOff>914400</xdr:colOff>
      <xdr:row>1040</xdr:row>
      <xdr:rowOff>38100</xdr:rowOff>
    </xdr:to>
    <xdr:pic>
      <xdr:nvPicPr>
        <xdr:cNvPr id="17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8949416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1078</xdr:row>
      <xdr:rowOff>0</xdr:rowOff>
    </xdr:from>
    <xdr:to>
      <xdr:col>5</xdr:col>
      <xdr:colOff>914400</xdr:colOff>
      <xdr:row>1079</xdr:row>
      <xdr:rowOff>38100</xdr:rowOff>
    </xdr:to>
    <xdr:pic>
      <xdr:nvPicPr>
        <xdr:cNvPr id="18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96298820"/>
          <a:ext cx="914400" cy="24384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1078</xdr:row>
      <xdr:rowOff>0</xdr:rowOff>
    </xdr:from>
    <xdr:to>
      <xdr:col>5</xdr:col>
      <xdr:colOff>914400</xdr:colOff>
      <xdr:row>1079</xdr:row>
      <xdr:rowOff>38100</xdr:rowOff>
    </xdr:to>
    <xdr:pic>
      <xdr:nvPicPr>
        <xdr:cNvPr id="19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96298820"/>
          <a:ext cx="914400" cy="24384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252</xdr:row>
      <xdr:rowOff>0</xdr:rowOff>
    </xdr:from>
    <xdr:to>
      <xdr:col>5</xdr:col>
      <xdr:colOff>914400</xdr:colOff>
      <xdr:row>253</xdr:row>
      <xdr:rowOff>38100</xdr:rowOff>
    </xdr:to>
    <xdr:pic>
      <xdr:nvPicPr>
        <xdr:cNvPr id="20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48646080"/>
          <a:ext cx="914400" cy="22098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252</xdr:row>
      <xdr:rowOff>0</xdr:rowOff>
    </xdr:from>
    <xdr:to>
      <xdr:col>5</xdr:col>
      <xdr:colOff>914400</xdr:colOff>
      <xdr:row>253</xdr:row>
      <xdr:rowOff>38100</xdr:rowOff>
    </xdr:to>
    <xdr:pic>
      <xdr:nvPicPr>
        <xdr:cNvPr id="21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48646080"/>
          <a:ext cx="914400" cy="22098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490</xdr:row>
      <xdr:rowOff>0</xdr:rowOff>
    </xdr:from>
    <xdr:to>
      <xdr:col>5</xdr:col>
      <xdr:colOff>914400</xdr:colOff>
      <xdr:row>491</xdr:row>
      <xdr:rowOff>0</xdr:rowOff>
    </xdr:to>
    <xdr:pic>
      <xdr:nvPicPr>
        <xdr:cNvPr id="22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91821000"/>
          <a:ext cx="914400" cy="18288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490</xdr:row>
      <xdr:rowOff>0</xdr:rowOff>
    </xdr:from>
    <xdr:to>
      <xdr:col>5</xdr:col>
      <xdr:colOff>914400</xdr:colOff>
      <xdr:row>491</xdr:row>
      <xdr:rowOff>0</xdr:rowOff>
    </xdr:to>
    <xdr:pic>
      <xdr:nvPicPr>
        <xdr:cNvPr id="23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91821000"/>
          <a:ext cx="914400" cy="18288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617</xdr:row>
      <xdr:rowOff>0</xdr:rowOff>
    </xdr:from>
    <xdr:to>
      <xdr:col>5</xdr:col>
      <xdr:colOff>914400</xdr:colOff>
      <xdr:row>617</xdr:row>
      <xdr:rowOff>38100</xdr:rowOff>
    </xdr:to>
    <xdr:pic>
      <xdr:nvPicPr>
        <xdr:cNvPr id="24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12806480"/>
          <a:ext cx="914400" cy="381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617</xdr:row>
      <xdr:rowOff>0</xdr:rowOff>
    </xdr:from>
    <xdr:to>
      <xdr:col>5</xdr:col>
      <xdr:colOff>914400</xdr:colOff>
      <xdr:row>617</xdr:row>
      <xdr:rowOff>38100</xdr:rowOff>
    </xdr:to>
    <xdr:pic>
      <xdr:nvPicPr>
        <xdr:cNvPr id="25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12806480"/>
          <a:ext cx="914400" cy="381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744</xdr:row>
      <xdr:rowOff>0</xdr:rowOff>
    </xdr:from>
    <xdr:to>
      <xdr:col>5</xdr:col>
      <xdr:colOff>914400</xdr:colOff>
      <xdr:row>745</xdr:row>
      <xdr:rowOff>38100</xdr:rowOff>
    </xdr:to>
    <xdr:pic>
      <xdr:nvPicPr>
        <xdr:cNvPr id="26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37426700"/>
          <a:ext cx="914400" cy="24384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744</xdr:row>
      <xdr:rowOff>0</xdr:rowOff>
    </xdr:from>
    <xdr:to>
      <xdr:col>5</xdr:col>
      <xdr:colOff>914400</xdr:colOff>
      <xdr:row>745</xdr:row>
      <xdr:rowOff>38100</xdr:rowOff>
    </xdr:to>
    <xdr:pic>
      <xdr:nvPicPr>
        <xdr:cNvPr id="27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37426700"/>
          <a:ext cx="914400" cy="24384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850</xdr:row>
      <xdr:rowOff>0</xdr:rowOff>
    </xdr:from>
    <xdr:to>
      <xdr:col>5</xdr:col>
      <xdr:colOff>914400</xdr:colOff>
      <xdr:row>851</xdr:row>
      <xdr:rowOff>38100</xdr:rowOff>
    </xdr:to>
    <xdr:pic>
      <xdr:nvPicPr>
        <xdr:cNvPr id="28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57772100"/>
          <a:ext cx="914400" cy="22098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850</xdr:row>
      <xdr:rowOff>0</xdr:rowOff>
    </xdr:from>
    <xdr:to>
      <xdr:col>5</xdr:col>
      <xdr:colOff>914400</xdr:colOff>
      <xdr:row>851</xdr:row>
      <xdr:rowOff>38100</xdr:rowOff>
    </xdr:to>
    <xdr:pic>
      <xdr:nvPicPr>
        <xdr:cNvPr id="29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57772100"/>
          <a:ext cx="914400" cy="22098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959</xdr:row>
      <xdr:rowOff>0</xdr:rowOff>
    </xdr:from>
    <xdr:to>
      <xdr:col>5</xdr:col>
      <xdr:colOff>914400</xdr:colOff>
      <xdr:row>960</xdr:row>
      <xdr:rowOff>38100</xdr:rowOff>
    </xdr:to>
    <xdr:pic>
      <xdr:nvPicPr>
        <xdr:cNvPr id="30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75564800"/>
          <a:ext cx="914400" cy="22098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959</xdr:row>
      <xdr:rowOff>0</xdr:rowOff>
    </xdr:from>
    <xdr:to>
      <xdr:col>5</xdr:col>
      <xdr:colOff>914400</xdr:colOff>
      <xdr:row>960</xdr:row>
      <xdr:rowOff>38100</xdr:rowOff>
    </xdr:to>
    <xdr:pic>
      <xdr:nvPicPr>
        <xdr:cNvPr id="31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75564800"/>
          <a:ext cx="914400" cy="22098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6</xdr:col>
      <xdr:colOff>0</xdr:colOff>
      <xdr:row>986</xdr:row>
      <xdr:rowOff>0</xdr:rowOff>
    </xdr:from>
    <xdr:to>
      <xdr:col>7</xdr:col>
      <xdr:colOff>413656</xdr:colOff>
      <xdr:row>987</xdr:row>
      <xdr:rowOff>204108</xdr:rowOff>
    </xdr:to>
    <xdr:pic>
      <xdr:nvPicPr>
        <xdr:cNvPr id="32" name="Рисунок 10" descr="Программа Школа: Питание">
          <a:hlinkClick xmlns:r="http://schemas.openxmlformats.org/officeDocument/2006/relationships" r:id="rId3" tooltip="&quot;Подробнее о программе питания Школа: Питание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0680" y="180952140"/>
          <a:ext cx="1122316" cy="386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1078</xdr:row>
      <xdr:rowOff>0</xdr:rowOff>
    </xdr:from>
    <xdr:to>
      <xdr:col>5</xdr:col>
      <xdr:colOff>914400</xdr:colOff>
      <xdr:row>1079</xdr:row>
      <xdr:rowOff>38100</xdr:rowOff>
    </xdr:to>
    <xdr:pic>
      <xdr:nvPicPr>
        <xdr:cNvPr id="33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96298820"/>
          <a:ext cx="914400" cy="24384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1078</xdr:row>
      <xdr:rowOff>0</xdr:rowOff>
    </xdr:from>
    <xdr:to>
      <xdr:col>5</xdr:col>
      <xdr:colOff>914400</xdr:colOff>
      <xdr:row>1079</xdr:row>
      <xdr:rowOff>38100</xdr:rowOff>
    </xdr:to>
    <xdr:pic>
      <xdr:nvPicPr>
        <xdr:cNvPr id="34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96298820"/>
          <a:ext cx="914400" cy="24384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1078</xdr:row>
      <xdr:rowOff>0</xdr:rowOff>
    </xdr:from>
    <xdr:to>
      <xdr:col>5</xdr:col>
      <xdr:colOff>914400</xdr:colOff>
      <xdr:row>1079</xdr:row>
      <xdr:rowOff>38100</xdr:rowOff>
    </xdr:to>
    <xdr:pic>
      <xdr:nvPicPr>
        <xdr:cNvPr id="35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96298820"/>
          <a:ext cx="914400" cy="24384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1078</xdr:row>
      <xdr:rowOff>0</xdr:rowOff>
    </xdr:from>
    <xdr:to>
      <xdr:col>5</xdr:col>
      <xdr:colOff>914400</xdr:colOff>
      <xdr:row>1079</xdr:row>
      <xdr:rowOff>38100</xdr:rowOff>
    </xdr:to>
    <xdr:pic>
      <xdr:nvPicPr>
        <xdr:cNvPr id="36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96298820"/>
          <a:ext cx="914400" cy="243840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130</xdr:row>
      <xdr:rowOff>0</xdr:rowOff>
    </xdr:from>
    <xdr:to>
      <xdr:col>5</xdr:col>
      <xdr:colOff>914400</xdr:colOff>
      <xdr:row>131</xdr:row>
      <xdr:rowOff>38100</xdr:rowOff>
    </xdr:to>
    <xdr:pic>
      <xdr:nvPicPr>
        <xdr:cNvPr id="2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602230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130</xdr:row>
      <xdr:rowOff>0</xdr:rowOff>
    </xdr:from>
    <xdr:to>
      <xdr:col>5</xdr:col>
      <xdr:colOff>914400</xdr:colOff>
      <xdr:row>131</xdr:row>
      <xdr:rowOff>38100</xdr:rowOff>
    </xdr:to>
    <xdr:pic>
      <xdr:nvPicPr>
        <xdr:cNvPr id="3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602230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319</xdr:row>
      <xdr:rowOff>0</xdr:rowOff>
    </xdr:from>
    <xdr:to>
      <xdr:col>5</xdr:col>
      <xdr:colOff>914400</xdr:colOff>
      <xdr:row>320</xdr:row>
      <xdr:rowOff>38100</xdr:rowOff>
    </xdr:to>
    <xdr:pic>
      <xdr:nvPicPr>
        <xdr:cNvPr id="4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6232207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319</xdr:row>
      <xdr:rowOff>0</xdr:rowOff>
    </xdr:from>
    <xdr:to>
      <xdr:col>5</xdr:col>
      <xdr:colOff>914400</xdr:colOff>
      <xdr:row>320</xdr:row>
      <xdr:rowOff>38100</xdr:rowOff>
    </xdr:to>
    <xdr:pic>
      <xdr:nvPicPr>
        <xdr:cNvPr id="5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6232207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409</xdr:row>
      <xdr:rowOff>0</xdr:rowOff>
    </xdr:from>
    <xdr:to>
      <xdr:col>5</xdr:col>
      <xdr:colOff>914400</xdr:colOff>
      <xdr:row>410</xdr:row>
      <xdr:rowOff>38100</xdr:rowOff>
    </xdr:to>
    <xdr:pic>
      <xdr:nvPicPr>
        <xdr:cNvPr id="6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80124300"/>
          <a:ext cx="914400" cy="37147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409</xdr:row>
      <xdr:rowOff>0</xdr:rowOff>
    </xdr:from>
    <xdr:to>
      <xdr:col>5</xdr:col>
      <xdr:colOff>914400</xdr:colOff>
      <xdr:row>410</xdr:row>
      <xdr:rowOff>38100</xdr:rowOff>
    </xdr:to>
    <xdr:pic>
      <xdr:nvPicPr>
        <xdr:cNvPr id="7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80124300"/>
          <a:ext cx="914400" cy="37147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409</xdr:row>
      <xdr:rowOff>0</xdr:rowOff>
    </xdr:from>
    <xdr:to>
      <xdr:col>5</xdr:col>
      <xdr:colOff>914400</xdr:colOff>
      <xdr:row>410</xdr:row>
      <xdr:rowOff>38100</xdr:rowOff>
    </xdr:to>
    <xdr:pic>
      <xdr:nvPicPr>
        <xdr:cNvPr id="8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80124300"/>
          <a:ext cx="914400" cy="37147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496</xdr:row>
      <xdr:rowOff>0</xdr:rowOff>
    </xdr:from>
    <xdr:to>
      <xdr:col>5</xdr:col>
      <xdr:colOff>914400</xdr:colOff>
      <xdr:row>497</xdr:row>
      <xdr:rowOff>38100</xdr:rowOff>
    </xdr:to>
    <xdr:pic>
      <xdr:nvPicPr>
        <xdr:cNvPr id="9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39287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496</xdr:row>
      <xdr:rowOff>0</xdr:rowOff>
    </xdr:from>
    <xdr:to>
      <xdr:col>5</xdr:col>
      <xdr:colOff>914400</xdr:colOff>
      <xdr:row>497</xdr:row>
      <xdr:rowOff>38100</xdr:rowOff>
    </xdr:to>
    <xdr:pic>
      <xdr:nvPicPr>
        <xdr:cNvPr id="10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39287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538</xdr:row>
      <xdr:rowOff>0</xdr:rowOff>
    </xdr:from>
    <xdr:to>
      <xdr:col>5</xdr:col>
      <xdr:colOff>914400</xdr:colOff>
      <xdr:row>539</xdr:row>
      <xdr:rowOff>38100</xdr:rowOff>
    </xdr:to>
    <xdr:pic>
      <xdr:nvPicPr>
        <xdr:cNvPr id="11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0410825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538</xdr:row>
      <xdr:rowOff>0</xdr:rowOff>
    </xdr:from>
    <xdr:to>
      <xdr:col>5</xdr:col>
      <xdr:colOff>914400</xdr:colOff>
      <xdr:row>539</xdr:row>
      <xdr:rowOff>38100</xdr:rowOff>
    </xdr:to>
    <xdr:pic>
      <xdr:nvPicPr>
        <xdr:cNvPr id="12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0410825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628</xdr:row>
      <xdr:rowOff>0</xdr:rowOff>
    </xdr:from>
    <xdr:to>
      <xdr:col>5</xdr:col>
      <xdr:colOff>771525</xdr:colOff>
      <xdr:row>629</xdr:row>
      <xdr:rowOff>38100</xdr:rowOff>
    </xdr:to>
    <xdr:pic>
      <xdr:nvPicPr>
        <xdr:cNvPr id="13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2329575"/>
          <a:ext cx="771525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641</xdr:row>
      <xdr:rowOff>0</xdr:rowOff>
    </xdr:from>
    <xdr:to>
      <xdr:col>5</xdr:col>
      <xdr:colOff>914400</xdr:colOff>
      <xdr:row>642</xdr:row>
      <xdr:rowOff>38100</xdr:rowOff>
    </xdr:to>
    <xdr:pic>
      <xdr:nvPicPr>
        <xdr:cNvPr id="14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5091825"/>
          <a:ext cx="914400" cy="2476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641</xdr:row>
      <xdr:rowOff>0</xdr:rowOff>
    </xdr:from>
    <xdr:to>
      <xdr:col>5</xdr:col>
      <xdr:colOff>914400</xdr:colOff>
      <xdr:row>642</xdr:row>
      <xdr:rowOff>38100</xdr:rowOff>
    </xdr:to>
    <xdr:pic>
      <xdr:nvPicPr>
        <xdr:cNvPr id="15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5091825"/>
          <a:ext cx="914400" cy="2476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730</xdr:row>
      <xdr:rowOff>0</xdr:rowOff>
    </xdr:from>
    <xdr:to>
      <xdr:col>5</xdr:col>
      <xdr:colOff>914400</xdr:colOff>
      <xdr:row>731</xdr:row>
      <xdr:rowOff>38100</xdr:rowOff>
    </xdr:to>
    <xdr:pic>
      <xdr:nvPicPr>
        <xdr:cNvPr id="16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4297025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730</xdr:row>
      <xdr:rowOff>0</xdr:rowOff>
    </xdr:from>
    <xdr:to>
      <xdr:col>5</xdr:col>
      <xdr:colOff>914400</xdr:colOff>
      <xdr:row>731</xdr:row>
      <xdr:rowOff>38100</xdr:rowOff>
    </xdr:to>
    <xdr:pic>
      <xdr:nvPicPr>
        <xdr:cNvPr id="17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4297025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8</xdr:col>
      <xdr:colOff>295275</xdr:colOff>
      <xdr:row>815</xdr:row>
      <xdr:rowOff>142875</xdr:rowOff>
    </xdr:from>
    <xdr:to>
      <xdr:col>10</xdr:col>
      <xdr:colOff>219075</xdr:colOff>
      <xdr:row>817</xdr:row>
      <xdr:rowOff>161925</xdr:rowOff>
    </xdr:to>
    <xdr:pic>
      <xdr:nvPicPr>
        <xdr:cNvPr id="18" name="Рисунок 10" descr="Программа Школа: Питание">
          <a:hlinkClick xmlns:r="http://schemas.openxmlformats.org/officeDocument/2006/relationships" r:id="rId3" tooltip="&quot;Подробнее о программе питания Школа: Питание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59010350"/>
          <a:ext cx="110490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866</xdr:row>
      <xdr:rowOff>0</xdr:rowOff>
    </xdr:from>
    <xdr:to>
      <xdr:col>5</xdr:col>
      <xdr:colOff>914400</xdr:colOff>
      <xdr:row>867</xdr:row>
      <xdr:rowOff>38100</xdr:rowOff>
    </xdr:to>
    <xdr:pic>
      <xdr:nvPicPr>
        <xdr:cNvPr id="19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6698277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866</xdr:row>
      <xdr:rowOff>0</xdr:rowOff>
    </xdr:from>
    <xdr:to>
      <xdr:col>5</xdr:col>
      <xdr:colOff>914400</xdr:colOff>
      <xdr:row>867</xdr:row>
      <xdr:rowOff>38100</xdr:rowOff>
    </xdr:to>
    <xdr:pic>
      <xdr:nvPicPr>
        <xdr:cNvPr id="20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6698277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904</xdr:row>
      <xdr:rowOff>0</xdr:rowOff>
    </xdr:from>
    <xdr:to>
      <xdr:col>5</xdr:col>
      <xdr:colOff>914400</xdr:colOff>
      <xdr:row>905</xdr:row>
      <xdr:rowOff>38100</xdr:rowOff>
    </xdr:to>
    <xdr:pic>
      <xdr:nvPicPr>
        <xdr:cNvPr id="21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7342167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904</xdr:row>
      <xdr:rowOff>0</xdr:rowOff>
    </xdr:from>
    <xdr:to>
      <xdr:col>5</xdr:col>
      <xdr:colOff>914400</xdr:colOff>
      <xdr:row>905</xdr:row>
      <xdr:rowOff>38100</xdr:rowOff>
    </xdr:to>
    <xdr:pic>
      <xdr:nvPicPr>
        <xdr:cNvPr id="22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7342167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122</xdr:row>
      <xdr:rowOff>0</xdr:rowOff>
    </xdr:from>
    <xdr:to>
      <xdr:col>5</xdr:col>
      <xdr:colOff>914400</xdr:colOff>
      <xdr:row>123</xdr:row>
      <xdr:rowOff>38100</xdr:rowOff>
    </xdr:to>
    <xdr:pic>
      <xdr:nvPicPr>
        <xdr:cNvPr id="2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2679382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122</xdr:row>
      <xdr:rowOff>0</xdr:rowOff>
    </xdr:from>
    <xdr:to>
      <xdr:col>5</xdr:col>
      <xdr:colOff>914400</xdr:colOff>
      <xdr:row>123</xdr:row>
      <xdr:rowOff>38100</xdr:rowOff>
    </xdr:to>
    <xdr:pic>
      <xdr:nvPicPr>
        <xdr:cNvPr id="3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2679382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308</xdr:row>
      <xdr:rowOff>0</xdr:rowOff>
    </xdr:from>
    <xdr:to>
      <xdr:col>5</xdr:col>
      <xdr:colOff>914400</xdr:colOff>
      <xdr:row>309</xdr:row>
      <xdr:rowOff>38100</xdr:rowOff>
    </xdr:to>
    <xdr:pic>
      <xdr:nvPicPr>
        <xdr:cNvPr id="4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6399847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308</xdr:row>
      <xdr:rowOff>0</xdr:rowOff>
    </xdr:from>
    <xdr:to>
      <xdr:col>5</xdr:col>
      <xdr:colOff>914400</xdr:colOff>
      <xdr:row>309</xdr:row>
      <xdr:rowOff>38100</xdr:rowOff>
    </xdr:to>
    <xdr:pic>
      <xdr:nvPicPr>
        <xdr:cNvPr id="5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6399847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398</xdr:row>
      <xdr:rowOff>0</xdr:rowOff>
    </xdr:from>
    <xdr:to>
      <xdr:col>5</xdr:col>
      <xdr:colOff>914400</xdr:colOff>
      <xdr:row>399</xdr:row>
      <xdr:rowOff>38100</xdr:rowOff>
    </xdr:to>
    <xdr:pic>
      <xdr:nvPicPr>
        <xdr:cNvPr id="6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82334100"/>
          <a:ext cx="914400" cy="37147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398</xdr:row>
      <xdr:rowOff>0</xdr:rowOff>
    </xdr:from>
    <xdr:to>
      <xdr:col>5</xdr:col>
      <xdr:colOff>914400</xdr:colOff>
      <xdr:row>399</xdr:row>
      <xdr:rowOff>38100</xdr:rowOff>
    </xdr:to>
    <xdr:pic>
      <xdr:nvPicPr>
        <xdr:cNvPr id="7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82334100"/>
          <a:ext cx="914400" cy="37147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398</xdr:row>
      <xdr:rowOff>0</xdr:rowOff>
    </xdr:from>
    <xdr:to>
      <xdr:col>5</xdr:col>
      <xdr:colOff>914400</xdr:colOff>
      <xdr:row>399</xdr:row>
      <xdr:rowOff>38100</xdr:rowOff>
    </xdr:to>
    <xdr:pic>
      <xdr:nvPicPr>
        <xdr:cNvPr id="8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82334100"/>
          <a:ext cx="914400" cy="37147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485</xdr:row>
      <xdr:rowOff>0</xdr:rowOff>
    </xdr:from>
    <xdr:to>
      <xdr:col>5</xdr:col>
      <xdr:colOff>914400</xdr:colOff>
      <xdr:row>486</xdr:row>
      <xdr:rowOff>38100</xdr:rowOff>
    </xdr:to>
    <xdr:pic>
      <xdr:nvPicPr>
        <xdr:cNvPr id="9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9782175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485</xdr:row>
      <xdr:rowOff>0</xdr:rowOff>
    </xdr:from>
    <xdr:to>
      <xdr:col>5</xdr:col>
      <xdr:colOff>914400</xdr:colOff>
      <xdr:row>486</xdr:row>
      <xdr:rowOff>38100</xdr:rowOff>
    </xdr:to>
    <xdr:pic>
      <xdr:nvPicPr>
        <xdr:cNvPr id="10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9782175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527</xdr:row>
      <xdr:rowOff>0</xdr:rowOff>
    </xdr:from>
    <xdr:to>
      <xdr:col>5</xdr:col>
      <xdr:colOff>914400</xdr:colOff>
      <xdr:row>528</xdr:row>
      <xdr:rowOff>38100</xdr:rowOff>
    </xdr:to>
    <xdr:pic>
      <xdr:nvPicPr>
        <xdr:cNvPr id="11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10670857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527</xdr:row>
      <xdr:rowOff>0</xdr:rowOff>
    </xdr:from>
    <xdr:to>
      <xdr:col>5</xdr:col>
      <xdr:colOff>914400</xdr:colOff>
      <xdr:row>528</xdr:row>
      <xdr:rowOff>38100</xdr:rowOff>
    </xdr:to>
    <xdr:pic>
      <xdr:nvPicPr>
        <xdr:cNvPr id="12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10670857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617</xdr:row>
      <xdr:rowOff>0</xdr:rowOff>
    </xdr:from>
    <xdr:to>
      <xdr:col>5</xdr:col>
      <xdr:colOff>771525</xdr:colOff>
      <xdr:row>618</xdr:row>
      <xdr:rowOff>38100</xdr:rowOff>
    </xdr:to>
    <xdr:pic>
      <xdr:nvPicPr>
        <xdr:cNvPr id="13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125310900"/>
          <a:ext cx="771525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630</xdr:row>
      <xdr:rowOff>0</xdr:rowOff>
    </xdr:from>
    <xdr:to>
      <xdr:col>5</xdr:col>
      <xdr:colOff>914400</xdr:colOff>
      <xdr:row>631</xdr:row>
      <xdr:rowOff>38100</xdr:rowOff>
    </xdr:to>
    <xdr:pic>
      <xdr:nvPicPr>
        <xdr:cNvPr id="14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128073150"/>
          <a:ext cx="914400" cy="2476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630</xdr:row>
      <xdr:rowOff>0</xdr:rowOff>
    </xdr:from>
    <xdr:to>
      <xdr:col>5</xdr:col>
      <xdr:colOff>914400</xdr:colOff>
      <xdr:row>631</xdr:row>
      <xdr:rowOff>38100</xdr:rowOff>
    </xdr:to>
    <xdr:pic>
      <xdr:nvPicPr>
        <xdr:cNvPr id="15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128073150"/>
          <a:ext cx="914400" cy="2476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719</xdr:row>
      <xdr:rowOff>0</xdr:rowOff>
    </xdr:from>
    <xdr:to>
      <xdr:col>5</xdr:col>
      <xdr:colOff>914400</xdr:colOff>
      <xdr:row>720</xdr:row>
      <xdr:rowOff>38100</xdr:rowOff>
    </xdr:to>
    <xdr:pic>
      <xdr:nvPicPr>
        <xdr:cNvPr id="16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14698027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719</xdr:row>
      <xdr:rowOff>0</xdr:rowOff>
    </xdr:from>
    <xdr:to>
      <xdr:col>5</xdr:col>
      <xdr:colOff>914400</xdr:colOff>
      <xdr:row>720</xdr:row>
      <xdr:rowOff>38100</xdr:rowOff>
    </xdr:to>
    <xdr:pic>
      <xdr:nvPicPr>
        <xdr:cNvPr id="17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14698027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8</xdr:col>
      <xdr:colOff>295275</xdr:colOff>
      <xdr:row>804</xdr:row>
      <xdr:rowOff>142875</xdr:rowOff>
    </xdr:from>
    <xdr:to>
      <xdr:col>10</xdr:col>
      <xdr:colOff>219075</xdr:colOff>
      <xdr:row>806</xdr:row>
      <xdr:rowOff>161925</xdr:rowOff>
    </xdr:to>
    <xdr:pic>
      <xdr:nvPicPr>
        <xdr:cNvPr id="18" name="Рисунок 10" descr="Программа Школа: Питание">
          <a:hlinkClick xmlns:r="http://schemas.openxmlformats.org/officeDocument/2006/relationships" r:id="rId3" tooltip="&quot;Подробнее о программе питания Школа: Питание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5" y="163239450"/>
          <a:ext cx="110490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855</xdr:row>
      <xdr:rowOff>0</xdr:rowOff>
    </xdr:from>
    <xdr:to>
      <xdr:col>5</xdr:col>
      <xdr:colOff>914400</xdr:colOff>
      <xdr:row>856</xdr:row>
      <xdr:rowOff>38100</xdr:rowOff>
    </xdr:to>
    <xdr:pic>
      <xdr:nvPicPr>
        <xdr:cNvPr id="19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17140237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855</xdr:row>
      <xdr:rowOff>0</xdr:rowOff>
    </xdr:from>
    <xdr:to>
      <xdr:col>5</xdr:col>
      <xdr:colOff>914400</xdr:colOff>
      <xdr:row>856</xdr:row>
      <xdr:rowOff>38100</xdr:rowOff>
    </xdr:to>
    <xdr:pic>
      <xdr:nvPicPr>
        <xdr:cNvPr id="20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17140237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893</xdr:row>
      <xdr:rowOff>0</xdr:rowOff>
    </xdr:from>
    <xdr:to>
      <xdr:col>5</xdr:col>
      <xdr:colOff>914400</xdr:colOff>
      <xdr:row>894</xdr:row>
      <xdr:rowOff>38100</xdr:rowOff>
    </xdr:to>
    <xdr:pic>
      <xdr:nvPicPr>
        <xdr:cNvPr id="21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17784127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893</xdr:row>
      <xdr:rowOff>0</xdr:rowOff>
    </xdr:from>
    <xdr:to>
      <xdr:col>5</xdr:col>
      <xdr:colOff>914400</xdr:colOff>
      <xdr:row>894</xdr:row>
      <xdr:rowOff>38100</xdr:rowOff>
    </xdr:to>
    <xdr:pic>
      <xdr:nvPicPr>
        <xdr:cNvPr id="22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17784127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pbprog.ru/tk/pi-698" TargetMode="External"/><Relationship Id="rId117" Type="http://schemas.openxmlformats.org/officeDocument/2006/relationships/hyperlink" Target="https://pbprog.ru/tk/pi-166" TargetMode="External"/><Relationship Id="rId21" Type="http://schemas.openxmlformats.org/officeDocument/2006/relationships/hyperlink" Target="https://pbprog.ru/tk/pi-1183" TargetMode="External"/><Relationship Id="rId42" Type="http://schemas.openxmlformats.org/officeDocument/2006/relationships/hyperlink" Target="https://pbprog.ru/tk/pi-39" TargetMode="External"/><Relationship Id="rId47" Type="http://schemas.openxmlformats.org/officeDocument/2006/relationships/hyperlink" Target="https://pbprog.ru/tk/pi-1653" TargetMode="External"/><Relationship Id="rId63" Type="http://schemas.openxmlformats.org/officeDocument/2006/relationships/hyperlink" Target="https://pbprog.ru/tk/pi-1183" TargetMode="External"/><Relationship Id="rId68" Type="http://schemas.openxmlformats.org/officeDocument/2006/relationships/hyperlink" Target="https://pbprog.ru/tk/pi-39" TargetMode="External"/><Relationship Id="rId84" Type="http://schemas.openxmlformats.org/officeDocument/2006/relationships/hyperlink" Target="https://pbprog.ru/tk/pi-39" TargetMode="External"/><Relationship Id="rId89" Type="http://schemas.openxmlformats.org/officeDocument/2006/relationships/hyperlink" Target="https://pbprog.ru/tk/pi-1620" TargetMode="External"/><Relationship Id="rId112" Type="http://schemas.openxmlformats.org/officeDocument/2006/relationships/hyperlink" Target="https://pbprog.ru/tk/pi-805" TargetMode="External"/><Relationship Id="rId133" Type="http://schemas.openxmlformats.org/officeDocument/2006/relationships/hyperlink" Target="https://pbprog.ru/tk/pi-1647" TargetMode="External"/><Relationship Id="rId138" Type="http://schemas.openxmlformats.org/officeDocument/2006/relationships/hyperlink" Target="https://pbprog.ru/tk/pi-1647" TargetMode="External"/><Relationship Id="rId16" Type="http://schemas.openxmlformats.org/officeDocument/2006/relationships/hyperlink" Target="https://pbprog.ru/tk/pi-39" TargetMode="External"/><Relationship Id="rId107" Type="http://schemas.openxmlformats.org/officeDocument/2006/relationships/hyperlink" Target="https://pbprog.ru/tk/pi-1653" TargetMode="External"/><Relationship Id="rId11" Type="http://schemas.openxmlformats.org/officeDocument/2006/relationships/hyperlink" Target="https://pbprog.ru/tk/pi-1653" TargetMode="External"/><Relationship Id="rId32" Type="http://schemas.openxmlformats.org/officeDocument/2006/relationships/hyperlink" Target="javascript:void(0);" TargetMode="External"/><Relationship Id="rId37" Type="http://schemas.openxmlformats.org/officeDocument/2006/relationships/hyperlink" Target="https://pbprog.ru/tk/pi-1647" TargetMode="External"/><Relationship Id="rId53" Type="http://schemas.openxmlformats.org/officeDocument/2006/relationships/hyperlink" Target="https://pbprog.ru/tk/pi-1653" TargetMode="External"/><Relationship Id="rId58" Type="http://schemas.openxmlformats.org/officeDocument/2006/relationships/hyperlink" Target="https://pbprog.ru/tk/pi-39" TargetMode="External"/><Relationship Id="rId74" Type="http://schemas.openxmlformats.org/officeDocument/2006/relationships/hyperlink" Target="https://pbprog.ru/tk/pi-39" TargetMode="External"/><Relationship Id="rId79" Type="http://schemas.openxmlformats.org/officeDocument/2006/relationships/hyperlink" Target="https://pbprog.ru/tk/pi-39" TargetMode="External"/><Relationship Id="rId102" Type="http://schemas.openxmlformats.org/officeDocument/2006/relationships/hyperlink" Target="https://pbprog.ru/tk/pi-1184" TargetMode="External"/><Relationship Id="rId123" Type="http://schemas.openxmlformats.org/officeDocument/2006/relationships/hyperlink" Target="https://pbprog.ru/tk/pi-1647" TargetMode="External"/><Relationship Id="rId128" Type="http://schemas.openxmlformats.org/officeDocument/2006/relationships/hyperlink" Target="https://pbprog.ru/tk/pi-1651" TargetMode="External"/><Relationship Id="rId5" Type="http://schemas.openxmlformats.org/officeDocument/2006/relationships/hyperlink" Target="https://pbprog.ru/tk/pi-39" TargetMode="External"/><Relationship Id="rId90" Type="http://schemas.openxmlformats.org/officeDocument/2006/relationships/hyperlink" Target="https://pbprog.ru/tk/pi-166" TargetMode="External"/><Relationship Id="rId95" Type="http://schemas.openxmlformats.org/officeDocument/2006/relationships/hyperlink" Target="https://pbprog.ru/tk/pi-1180" TargetMode="External"/><Relationship Id="rId22" Type="http://schemas.openxmlformats.org/officeDocument/2006/relationships/hyperlink" Target="https://pbprog.ru/tk/pi-39" TargetMode="External"/><Relationship Id="rId27" Type="http://schemas.openxmlformats.org/officeDocument/2006/relationships/hyperlink" Target="https://pbprog.ru/tk/pi-39" TargetMode="External"/><Relationship Id="rId43" Type="http://schemas.openxmlformats.org/officeDocument/2006/relationships/hyperlink" Target="javascript:void(0);" TargetMode="External"/><Relationship Id="rId48" Type="http://schemas.openxmlformats.org/officeDocument/2006/relationships/hyperlink" Target="https://pbprog.ru/tk/pi-1184" TargetMode="External"/><Relationship Id="rId64" Type="http://schemas.openxmlformats.org/officeDocument/2006/relationships/hyperlink" Target="https://pbprog.ru/tk/pi-1653" TargetMode="External"/><Relationship Id="rId69" Type="http://schemas.openxmlformats.org/officeDocument/2006/relationships/hyperlink" Target="https://pbprog.ru/tk/pi-698" TargetMode="External"/><Relationship Id="rId113" Type="http://schemas.openxmlformats.org/officeDocument/2006/relationships/hyperlink" Target="https://pbprog.ru/tk/pi-369" TargetMode="External"/><Relationship Id="rId118" Type="http://schemas.openxmlformats.org/officeDocument/2006/relationships/hyperlink" Target="https://pbprog.ru/tk/pi-1651" TargetMode="External"/><Relationship Id="rId134" Type="http://schemas.openxmlformats.org/officeDocument/2006/relationships/hyperlink" Target="https://pbprog.ru/tk/pi-1647" TargetMode="External"/><Relationship Id="rId139" Type="http://schemas.openxmlformats.org/officeDocument/2006/relationships/hyperlink" Target="https://pbprog.ru/tk/pi-1753" TargetMode="External"/><Relationship Id="rId8" Type="http://schemas.openxmlformats.org/officeDocument/2006/relationships/hyperlink" Target="https://pbprog.ru/tk/pi-698" TargetMode="External"/><Relationship Id="rId51" Type="http://schemas.openxmlformats.org/officeDocument/2006/relationships/hyperlink" Target="https://pbprog.ru/tk/pi-39" TargetMode="External"/><Relationship Id="rId72" Type="http://schemas.openxmlformats.org/officeDocument/2006/relationships/hyperlink" Target="https://pbprog.ru/tk/pi-484" TargetMode="External"/><Relationship Id="rId80" Type="http://schemas.openxmlformats.org/officeDocument/2006/relationships/hyperlink" Target="https://pbprog.ru/tk/pi-1653" TargetMode="External"/><Relationship Id="rId85" Type="http://schemas.openxmlformats.org/officeDocument/2006/relationships/hyperlink" Target="https://pbprog.ru/tk/tu-496" TargetMode="External"/><Relationship Id="rId93" Type="http://schemas.openxmlformats.org/officeDocument/2006/relationships/hyperlink" Target="https://pbprog.ru/tk/pi-33" TargetMode="External"/><Relationship Id="rId98" Type="http://schemas.openxmlformats.org/officeDocument/2006/relationships/hyperlink" Target="https://pbprog.ru/tk/pi-266" TargetMode="External"/><Relationship Id="rId121" Type="http://schemas.openxmlformats.org/officeDocument/2006/relationships/hyperlink" Target="https://pbprog.ru/tk/pi-1182" TargetMode="External"/><Relationship Id="rId142" Type="http://schemas.openxmlformats.org/officeDocument/2006/relationships/printerSettings" Target="../printerSettings/printerSettings3.bin"/><Relationship Id="rId3" Type="http://schemas.openxmlformats.org/officeDocument/2006/relationships/hyperlink" Target="https://pbprog.ru/tk/pi-484" TargetMode="External"/><Relationship Id="rId12" Type="http://schemas.openxmlformats.org/officeDocument/2006/relationships/hyperlink" Target="https://pbprog.ru/tk/pi-147" TargetMode="External"/><Relationship Id="rId17" Type="http://schemas.openxmlformats.org/officeDocument/2006/relationships/hyperlink" Target="https://pbprog.ru/tk/pi-1653" TargetMode="External"/><Relationship Id="rId25" Type="http://schemas.openxmlformats.org/officeDocument/2006/relationships/hyperlink" Target="https://pbprog.ru/tk/pi-1647" TargetMode="External"/><Relationship Id="rId33" Type="http://schemas.openxmlformats.org/officeDocument/2006/relationships/hyperlink" Target="https://pbprog.ru/tk/pi-166" TargetMode="External"/><Relationship Id="rId38" Type="http://schemas.openxmlformats.org/officeDocument/2006/relationships/hyperlink" Target="javascript:void(0);" TargetMode="External"/><Relationship Id="rId46" Type="http://schemas.openxmlformats.org/officeDocument/2006/relationships/hyperlink" Target="https://pbprog.ru/tk/pi-39" TargetMode="External"/><Relationship Id="rId59" Type="http://schemas.openxmlformats.org/officeDocument/2006/relationships/hyperlink" Target="https://pbprog.ru/tk/pi-1653" TargetMode="External"/><Relationship Id="rId67" Type="http://schemas.openxmlformats.org/officeDocument/2006/relationships/hyperlink" Target="https://pbprog.ru/tk/pi-147" TargetMode="External"/><Relationship Id="rId103" Type="http://schemas.openxmlformats.org/officeDocument/2006/relationships/hyperlink" Target="https://pbprog.ru/tk/pi-1647" TargetMode="External"/><Relationship Id="rId108" Type="http://schemas.openxmlformats.org/officeDocument/2006/relationships/hyperlink" Target="https://pbprog.ru/tk/pi-39" TargetMode="External"/><Relationship Id="rId116" Type="http://schemas.openxmlformats.org/officeDocument/2006/relationships/hyperlink" Target="https://pbprog.ru/tk/pi-1620" TargetMode="External"/><Relationship Id="rId124" Type="http://schemas.openxmlformats.org/officeDocument/2006/relationships/hyperlink" Target="https://pbprog.ru/tk/pi-1620" TargetMode="External"/><Relationship Id="rId129" Type="http://schemas.openxmlformats.org/officeDocument/2006/relationships/hyperlink" Target="https://pbprog.ru/tk/pi-1653" TargetMode="External"/><Relationship Id="rId137" Type="http://schemas.openxmlformats.org/officeDocument/2006/relationships/hyperlink" Target="https://pbprog.ru/tk/pi-369" TargetMode="External"/><Relationship Id="rId20" Type="http://schemas.openxmlformats.org/officeDocument/2006/relationships/hyperlink" Target="https://pbprog.ru/tk/pi-1205" TargetMode="External"/><Relationship Id="rId41" Type="http://schemas.openxmlformats.org/officeDocument/2006/relationships/hyperlink" Target="https://pbprog.ru/tk/pi-1653" TargetMode="External"/><Relationship Id="rId54" Type="http://schemas.openxmlformats.org/officeDocument/2006/relationships/hyperlink" Target="https://pbprog.ru/tk/pi-147" TargetMode="External"/><Relationship Id="rId62" Type="http://schemas.openxmlformats.org/officeDocument/2006/relationships/hyperlink" Target="https://pbprog.ru/tk/pi-39" TargetMode="External"/><Relationship Id="rId70" Type="http://schemas.openxmlformats.org/officeDocument/2006/relationships/hyperlink" Target="javascript:void(0);" TargetMode="External"/><Relationship Id="rId75" Type="http://schemas.openxmlformats.org/officeDocument/2006/relationships/hyperlink" Target="https://pbprog.ru/tk/pi-1647" TargetMode="External"/><Relationship Id="rId83" Type="http://schemas.openxmlformats.org/officeDocument/2006/relationships/hyperlink" Target="https://pbprog.ru/tk/pi-698" TargetMode="External"/><Relationship Id="rId88" Type="http://schemas.openxmlformats.org/officeDocument/2006/relationships/hyperlink" Target="https://pbprog.ru/tk/pi-39" TargetMode="External"/><Relationship Id="rId91" Type="http://schemas.openxmlformats.org/officeDocument/2006/relationships/hyperlink" Target="https://pbprog.ru/tk/pi-1651" TargetMode="External"/><Relationship Id="rId96" Type="http://schemas.openxmlformats.org/officeDocument/2006/relationships/hyperlink" Target="https://pbprog.ru/tk/pi-1647" TargetMode="External"/><Relationship Id="rId111" Type="http://schemas.openxmlformats.org/officeDocument/2006/relationships/hyperlink" Target="https://pbprog.ru/tk/pi-1753" TargetMode="External"/><Relationship Id="rId132" Type="http://schemas.openxmlformats.org/officeDocument/2006/relationships/hyperlink" Target="https://pbprog.ru/tk/pi-471" TargetMode="External"/><Relationship Id="rId140" Type="http://schemas.openxmlformats.org/officeDocument/2006/relationships/hyperlink" Target="https://pbprog.ru/tk/pi-805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hyperlink" Target="https://pbprog.ru/tk/pi-1647" TargetMode="External"/><Relationship Id="rId15" Type="http://schemas.openxmlformats.org/officeDocument/2006/relationships/hyperlink" Target="https://pbprog.ru/tk/pi-698" TargetMode="External"/><Relationship Id="rId23" Type="http://schemas.openxmlformats.org/officeDocument/2006/relationships/hyperlink" Target="https://pbprog.ru/tk/pi-1653" TargetMode="External"/><Relationship Id="rId28" Type="http://schemas.openxmlformats.org/officeDocument/2006/relationships/hyperlink" Target="https://pbprog.ru/tk/tu-496" TargetMode="External"/><Relationship Id="rId36" Type="http://schemas.openxmlformats.org/officeDocument/2006/relationships/hyperlink" Target="https://pbprog.ru/tk/pi-1653" TargetMode="External"/><Relationship Id="rId49" Type="http://schemas.openxmlformats.org/officeDocument/2006/relationships/hyperlink" Target="https://pbprog.ru/tk/pi-1647" TargetMode="External"/><Relationship Id="rId57" Type="http://schemas.openxmlformats.org/officeDocument/2006/relationships/hyperlink" Target="https://pbprog.ru/tk/pi-39" TargetMode="External"/><Relationship Id="rId106" Type="http://schemas.openxmlformats.org/officeDocument/2006/relationships/hyperlink" Target="https://pbprog.ru/tk/pi-39" TargetMode="External"/><Relationship Id="rId114" Type="http://schemas.openxmlformats.org/officeDocument/2006/relationships/hyperlink" Target="javascript:void(0);" TargetMode="External"/><Relationship Id="rId119" Type="http://schemas.openxmlformats.org/officeDocument/2006/relationships/hyperlink" Target="https://pbprog.ru/tk/pi-1653" TargetMode="External"/><Relationship Id="rId127" Type="http://schemas.openxmlformats.org/officeDocument/2006/relationships/hyperlink" Target="https://pbprog.ru/tk/pi-1159" TargetMode="External"/><Relationship Id="rId10" Type="http://schemas.openxmlformats.org/officeDocument/2006/relationships/hyperlink" Target="https://pbprog.ru/tk/tu-496" TargetMode="External"/><Relationship Id="rId31" Type="http://schemas.openxmlformats.org/officeDocument/2006/relationships/hyperlink" Target="https://pbprog.ru/tk/pi-39" TargetMode="External"/><Relationship Id="rId44" Type="http://schemas.openxmlformats.org/officeDocument/2006/relationships/hyperlink" Target="https://pbprog.ru/tk/pi-266" TargetMode="External"/><Relationship Id="rId52" Type="http://schemas.openxmlformats.org/officeDocument/2006/relationships/hyperlink" Target="https://pbprog.ru/tk/tu-496" TargetMode="External"/><Relationship Id="rId60" Type="http://schemas.openxmlformats.org/officeDocument/2006/relationships/hyperlink" Target="javascript:void(0);" TargetMode="External"/><Relationship Id="rId65" Type="http://schemas.openxmlformats.org/officeDocument/2006/relationships/hyperlink" Target="https://pbprog.ru/tk/pi-1647" TargetMode="External"/><Relationship Id="rId73" Type="http://schemas.openxmlformats.org/officeDocument/2006/relationships/hyperlink" Target="https://pbprog.ru/tk/pi-1183" TargetMode="External"/><Relationship Id="rId78" Type="http://schemas.openxmlformats.org/officeDocument/2006/relationships/hyperlink" Target="https://pbprog.ru/tk/pi-698" TargetMode="External"/><Relationship Id="rId81" Type="http://schemas.openxmlformats.org/officeDocument/2006/relationships/hyperlink" Target="https://pbprog.ru/tk/pi-39" TargetMode="External"/><Relationship Id="rId86" Type="http://schemas.openxmlformats.org/officeDocument/2006/relationships/hyperlink" Target="https://pbprog.ru/tk/pi-1653" TargetMode="External"/><Relationship Id="rId94" Type="http://schemas.openxmlformats.org/officeDocument/2006/relationships/hyperlink" Target="https://pbprog.ru/tk/pi-1182" TargetMode="External"/><Relationship Id="rId99" Type="http://schemas.openxmlformats.org/officeDocument/2006/relationships/hyperlink" Target="https://pbprog.ru/tk/pi-1183" TargetMode="External"/><Relationship Id="rId101" Type="http://schemas.openxmlformats.org/officeDocument/2006/relationships/hyperlink" Target="https://pbprog.ru/tk/pi-1653" TargetMode="External"/><Relationship Id="rId122" Type="http://schemas.openxmlformats.org/officeDocument/2006/relationships/hyperlink" Target="https://pbprog.ru/tk/pi-1180" TargetMode="External"/><Relationship Id="rId130" Type="http://schemas.openxmlformats.org/officeDocument/2006/relationships/hyperlink" Target="https://pbprog.ru/tk/pi-33" TargetMode="External"/><Relationship Id="rId135" Type="http://schemas.openxmlformats.org/officeDocument/2006/relationships/hyperlink" Target="https://pbprog.ru/tk/pi-1753" TargetMode="External"/><Relationship Id="rId143" Type="http://schemas.openxmlformats.org/officeDocument/2006/relationships/drawing" Target="../drawings/drawing1.xml"/><Relationship Id="rId4" Type="http://schemas.openxmlformats.org/officeDocument/2006/relationships/hyperlink" Target="https://pbprog.ru/tk/pi-1183" TargetMode="External"/><Relationship Id="rId9" Type="http://schemas.openxmlformats.org/officeDocument/2006/relationships/hyperlink" Target="https://pbprog.ru/tk/pi-39" TargetMode="External"/><Relationship Id="rId13" Type="http://schemas.openxmlformats.org/officeDocument/2006/relationships/hyperlink" Target="https://pbprog.ru/tk/pi-39" TargetMode="External"/><Relationship Id="rId18" Type="http://schemas.openxmlformats.org/officeDocument/2006/relationships/hyperlink" Target="https://pbprog.ru/tk/pi-39" TargetMode="External"/><Relationship Id="rId39" Type="http://schemas.openxmlformats.org/officeDocument/2006/relationships/hyperlink" Target="https://pbprog.ru/tk/pi-698" TargetMode="External"/><Relationship Id="rId109" Type="http://schemas.openxmlformats.org/officeDocument/2006/relationships/hyperlink" Target="javascript:void(0);" TargetMode="External"/><Relationship Id="rId34" Type="http://schemas.openxmlformats.org/officeDocument/2006/relationships/hyperlink" Target="https://pbprog.ru/tk/pi-1183" TargetMode="External"/><Relationship Id="rId50" Type="http://schemas.openxmlformats.org/officeDocument/2006/relationships/hyperlink" Target="https://pbprog.ru/tk/pi-698" TargetMode="External"/><Relationship Id="rId55" Type="http://schemas.openxmlformats.org/officeDocument/2006/relationships/hyperlink" Target="https://pbprog.ru/tk/pi-39" TargetMode="External"/><Relationship Id="rId76" Type="http://schemas.openxmlformats.org/officeDocument/2006/relationships/hyperlink" Target="https://pbprog.ru/tk/pi-1647" TargetMode="External"/><Relationship Id="rId97" Type="http://schemas.openxmlformats.org/officeDocument/2006/relationships/hyperlink" Target="javascript:void(0);" TargetMode="External"/><Relationship Id="rId104" Type="http://schemas.openxmlformats.org/officeDocument/2006/relationships/hyperlink" Target="javascript:void(0);" TargetMode="External"/><Relationship Id="rId120" Type="http://schemas.openxmlformats.org/officeDocument/2006/relationships/hyperlink" Target="https://pbprog.ru/tk/pi-33" TargetMode="External"/><Relationship Id="rId125" Type="http://schemas.openxmlformats.org/officeDocument/2006/relationships/hyperlink" Target="https://pbprog.ru/tk/pi-166" TargetMode="External"/><Relationship Id="rId141" Type="http://schemas.openxmlformats.org/officeDocument/2006/relationships/hyperlink" Target="https://pbprog.ru/tk/pi-369" TargetMode="External"/><Relationship Id="rId7" Type="http://schemas.openxmlformats.org/officeDocument/2006/relationships/hyperlink" Target="https://pbprog.ru/tk/pi-1647" TargetMode="External"/><Relationship Id="rId71" Type="http://schemas.openxmlformats.org/officeDocument/2006/relationships/hyperlink" Target="https://pbprog.ru/tk/pi-1651" TargetMode="External"/><Relationship Id="rId92" Type="http://schemas.openxmlformats.org/officeDocument/2006/relationships/hyperlink" Target="https://pbprog.ru/tk/pi-1653" TargetMode="External"/><Relationship Id="rId2" Type="http://schemas.openxmlformats.org/officeDocument/2006/relationships/hyperlink" Target="https://pbprog.ru/tk/pi-1651" TargetMode="External"/><Relationship Id="rId29" Type="http://schemas.openxmlformats.org/officeDocument/2006/relationships/hyperlink" Target="https://pbprog.ru/tk/pi-1653" TargetMode="External"/><Relationship Id="rId24" Type="http://schemas.openxmlformats.org/officeDocument/2006/relationships/hyperlink" Target="https://pbprog.ru/tk/pi-1184" TargetMode="External"/><Relationship Id="rId40" Type="http://schemas.openxmlformats.org/officeDocument/2006/relationships/hyperlink" Target="https://pbprog.ru/tk/pi-39" TargetMode="External"/><Relationship Id="rId45" Type="http://schemas.openxmlformats.org/officeDocument/2006/relationships/hyperlink" Target="https://pbprog.ru/tk/pi-1183" TargetMode="External"/><Relationship Id="rId66" Type="http://schemas.openxmlformats.org/officeDocument/2006/relationships/hyperlink" Target="https://pbprog.ru/tk/pi-1653" TargetMode="External"/><Relationship Id="rId87" Type="http://schemas.openxmlformats.org/officeDocument/2006/relationships/hyperlink" Target="https://pbprog.ru/tk/pi-147" TargetMode="External"/><Relationship Id="rId110" Type="http://schemas.openxmlformats.org/officeDocument/2006/relationships/hyperlink" Target="https://pbprog.ru/tk/pi-1647" TargetMode="External"/><Relationship Id="rId115" Type="http://schemas.openxmlformats.org/officeDocument/2006/relationships/hyperlink" Target="javascript:void(0);" TargetMode="External"/><Relationship Id="rId131" Type="http://schemas.openxmlformats.org/officeDocument/2006/relationships/hyperlink" Target="https://pbprog.ru/tk/pi-1335" TargetMode="External"/><Relationship Id="rId136" Type="http://schemas.openxmlformats.org/officeDocument/2006/relationships/hyperlink" Target="https://pbprog.ru/tk/pi-805" TargetMode="External"/><Relationship Id="rId61" Type="http://schemas.openxmlformats.org/officeDocument/2006/relationships/hyperlink" Target="https://pbprog.ru/tk/pi-1206" TargetMode="External"/><Relationship Id="rId82" Type="http://schemas.openxmlformats.org/officeDocument/2006/relationships/hyperlink" Target="javascript:void(0);" TargetMode="External"/><Relationship Id="rId19" Type="http://schemas.openxmlformats.org/officeDocument/2006/relationships/hyperlink" Target="javascript:void(0);" TargetMode="External"/><Relationship Id="rId14" Type="http://schemas.openxmlformats.org/officeDocument/2006/relationships/hyperlink" Target="javascript:void(0);" TargetMode="External"/><Relationship Id="rId30" Type="http://schemas.openxmlformats.org/officeDocument/2006/relationships/hyperlink" Target="https://pbprog.ru/tk/pi-147" TargetMode="External"/><Relationship Id="rId35" Type="http://schemas.openxmlformats.org/officeDocument/2006/relationships/hyperlink" Target="https://pbprog.ru/tk/pi-39" TargetMode="External"/><Relationship Id="rId56" Type="http://schemas.openxmlformats.org/officeDocument/2006/relationships/hyperlink" Target="https://pbprog.ru/tk/pi-698" TargetMode="External"/><Relationship Id="rId77" Type="http://schemas.openxmlformats.org/officeDocument/2006/relationships/hyperlink" Target="javascript:void(0);" TargetMode="External"/><Relationship Id="rId100" Type="http://schemas.openxmlformats.org/officeDocument/2006/relationships/hyperlink" Target="https://pbprog.ru/tk/pi-39" TargetMode="External"/><Relationship Id="rId105" Type="http://schemas.openxmlformats.org/officeDocument/2006/relationships/hyperlink" Target="https://pbprog.ru/tk/pi-698" TargetMode="External"/><Relationship Id="rId126" Type="http://schemas.openxmlformats.org/officeDocument/2006/relationships/hyperlink" Target="https://pbprog.ru/tk/pi-39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pbprog.ru/tk/pi-39" TargetMode="External"/><Relationship Id="rId299" Type="http://schemas.openxmlformats.org/officeDocument/2006/relationships/hyperlink" Target="https://pbprog.ru/tk/pi-256" TargetMode="External"/><Relationship Id="rId21" Type="http://schemas.openxmlformats.org/officeDocument/2006/relationships/hyperlink" Target="https://pbprog.ru/tk/pi-1671" TargetMode="External"/><Relationship Id="rId63" Type="http://schemas.openxmlformats.org/officeDocument/2006/relationships/hyperlink" Target="https://pbprog.ru/tk/pi-1636" TargetMode="External"/><Relationship Id="rId159" Type="http://schemas.openxmlformats.org/officeDocument/2006/relationships/hyperlink" Target="https://pbprog.ru/tk/pi-153" TargetMode="External"/><Relationship Id="rId324" Type="http://schemas.openxmlformats.org/officeDocument/2006/relationships/hyperlink" Target="https://pbprog.ru/tk/pi-39" TargetMode="External"/><Relationship Id="rId366" Type="http://schemas.openxmlformats.org/officeDocument/2006/relationships/hyperlink" Target="javascript:void(0);" TargetMode="External"/><Relationship Id="rId170" Type="http://schemas.openxmlformats.org/officeDocument/2006/relationships/hyperlink" Target="https://pbprog.ru/tk/pi-176" TargetMode="External"/><Relationship Id="rId226" Type="http://schemas.openxmlformats.org/officeDocument/2006/relationships/hyperlink" Target="https://pbprog.ru/tk/pi-39" TargetMode="External"/><Relationship Id="rId433" Type="http://schemas.openxmlformats.org/officeDocument/2006/relationships/vmlDrawing" Target="../drawings/vmlDrawing1.vml"/><Relationship Id="rId268" Type="http://schemas.openxmlformats.org/officeDocument/2006/relationships/hyperlink" Target="https://pbprog.ru/tk/pi-39" TargetMode="External"/><Relationship Id="rId32" Type="http://schemas.openxmlformats.org/officeDocument/2006/relationships/hyperlink" Target="https://pbprog.ru/tk/pi-327" TargetMode="External"/><Relationship Id="rId74" Type="http://schemas.openxmlformats.org/officeDocument/2006/relationships/hyperlink" Target="https://pbprog.ru/tk/pi-396" TargetMode="External"/><Relationship Id="rId128" Type="http://schemas.openxmlformats.org/officeDocument/2006/relationships/hyperlink" Target="https://pbprog.ru/tk/pi-1181" TargetMode="External"/><Relationship Id="rId335" Type="http://schemas.openxmlformats.org/officeDocument/2006/relationships/hyperlink" Target="https://pbprog.ru/tk/pi-1181" TargetMode="External"/><Relationship Id="rId377" Type="http://schemas.openxmlformats.org/officeDocument/2006/relationships/hyperlink" Target="https://pbprog.ru/tk/pi-1182" TargetMode="External"/><Relationship Id="rId5" Type="http://schemas.openxmlformats.org/officeDocument/2006/relationships/hyperlink" Target="https://pbprog.ru/tk/pi-1647" TargetMode="External"/><Relationship Id="rId181" Type="http://schemas.openxmlformats.org/officeDocument/2006/relationships/hyperlink" Target="https://pbprog.ru/tk/pi-1653" TargetMode="External"/><Relationship Id="rId237" Type="http://schemas.openxmlformats.org/officeDocument/2006/relationships/hyperlink" Target="javascript:void(0);" TargetMode="External"/><Relationship Id="rId402" Type="http://schemas.openxmlformats.org/officeDocument/2006/relationships/hyperlink" Target="https://pbprog.ru/tk/pi-97" TargetMode="External"/><Relationship Id="rId279" Type="http://schemas.openxmlformats.org/officeDocument/2006/relationships/hyperlink" Target="https://pbprog.ru/tk/pi-1653" TargetMode="External"/><Relationship Id="rId444" Type="http://schemas.openxmlformats.org/officeDocument/2006/relationships/control" Target="../activeX/activeX6.xml"/><Relationship Id="rId43" Type="http://schemas.openxmlformats.org/officeDocument/2006/relationships/hyperlink" Target="https://pbprog.ru/tk/pi-39" TargetMode="External"/><Relationship Id="rId139" Type="http://schemas.openxmlformats.org/officeDocument/2006/relationships/hyperlink" Target="https://pbprog.ru/tk/pi-39" TargetMode="External"/><Relationship Id="rId290" Type="http://schemas.openxmlformats.org/officeDocument/2006/relationships/hyperlink" Target="https://pbprog.ru/tk/pi-244" TargetMode="External"/><Relationship Id="rId304" Type="http://schemas.openxmlformats.org/officeDocument/2006/relationships/hyperlink" Target="https://pbprog.ru/tk/pi-187" TargetMode="External"/><Relationship Id="rId346" Type="http://schemas.openxmlformats.org/officeDocument/2006/relationships/hyperlink" Target="https://pbprog.ru/databases/foodstuffsschp/12/5.php" TargetMode="External"/><Relationship Id="rId388" Type="http://schemas.openxmlformats.org/officeDocument/2006/relationships/hyperlink" Target="https://pbprog.ru/tk/pi-1184" TargetMode="External"/><Relationship Id="rId85" Type="http://schemas.openxmlformats.org/officeDocument/2006/relationships/hyperlink" Target="https://pbprog.ru/tk/pi-1159" TargetMode="External"/><Relationship Id="rId150" Type="http://schemas.openxmlformats.org/officeDocument/2006/relationships/hyperlink" Target="https://pbprog.ru/tk/pi-153" TargetMode="External"/><Relationship Id="rId192" Type="http://schemas.openxmlformats.org/officeDocument/2006/relationships/hyperlink" Target="https://pbprog.ru/tk/pi-1753" TargetMode="External"/><Relationship Id="rId206" Type="http://schemas.openxmlformats.org/officeDocument/2006/relationships/hyperlink" Target="https://pbprog.ru/tk/pi-1204" TargetMode="External"/><Relationship Id="rId413" Type="http://schemas.openxmlformats.org/officeDocument/2006/relationships/hyperlink" Target="https://pbprog.ru/tk/pi-327" TargetMode="External"/><Relationship Id="rId248" Type="http://schemas.openxmlformats.org/officeDocument/2006/relationships/hyperlink" Target="https://pbprog.ru/tk/pi-1642" TargetMode="External"/><Relationship Id="rId455" Type="http://schemas.openxmlformats.org/officeDocument/2006/relationships/image" Target="../media/image13.emf"/><Relationship Id="rId12" Type="http://schemas.openxmlformats.org/officeDocument/2006/relationships/hyperlink" Target="https://pbprog.ru/tk/pi-39" TargetMode="External"/><Relationship Id="rId108" Type="http://schemas.openxmlformats.org/officeDocument/2006/relationships/hyperlink" Target="https://pbprog.ru/tk/pi-206" TargetMode="External"/><Relationship Id="rId315" Type="http://schemas.openxmlformats.org/officeDocument/2006/relationships/hyperlink" Target="https://pbprog.ru/tk/pi-39" TargetMode="External"/><Relationship Id="rId357" Type="http://schemas.openxmlformats.org/officeDocument/2006/relationships/hyperlink" Target="https://pbprog.ru/tk/pi-327" TargetMode="External"/><Relationship Id="rId54" Type="http://schemas.openxmlformats.org/officeDocument/2006/relationships/hyperlink" Target="https://pbprog.ru/tk/pi-369" TargetMode="External"/><Relationship Id="rId96" Type="http://schemas.openxmlformats.org/officeDocument/2006/relationships/hyperlink" Target="https://pbprog.ru/tk/pi-1159" TargetMode="External"/><Relationship Id="rId161" Type="http://schemas.openxmlformats.org/officeDocument/2006/relationships/hyperlink" Target="https://pbprog.ru/tk/tu-43" TargetMode="External"/><Relationship Id="rId217" Type="http://schemas.openxmlformats.org/officeDocument/2006/relationships/hyperlink" Target="https://pbprog.ru/tk/pi-1179" TargetMode="External"/><Relationship Id="rId399" Type="http://schemas.openxmlformats.org/officeDocument/2006/relationships/hyperlink" Target="https://pbprog.ru/tk/pi-1181" TargetMode="External"/><Relationship Id="rId259" Type="http://schemas.openxmlformats.org/officeDocument/2006/relationships/hyperlink" Target="https://pbprog.ru/tk/pi-931" TargetMode="External"/><Relationship Id="rId424" Type="http://schemas.openxmlformats.org/officeDocument/2006/relationships/hyperlink" Target="https://pbprog.ru/tk/pi-39" TargetMode="External"/><Relationship Id="rId23" Type="http://schemas.openxmlformats.org/officeDocument/2006/relationships/hyperlink" Target="https://pbprog.ru/tk/pi-791" TargetMode="External"/><Relationship Id="rId119" Type="http://schemas.openxmlformats.org/officeDocument/2006/relationships/hyperlink" Target="https://pbprog.ru/tk/pi-1647" TargetMode="External"/><Relationship Id="rId270" Type="http://schemas.openxmlformats.org/officeDocument/2006/relationships/hyperlink" Target="https://pbprog.ru/tk/pi-327" TargetMode="External"/><Relationship Id="rId291" Type="http://schemas.openxmlformats.org/officeDocument/2006/relationships/hyperlink" Target="https://pbprog.ru/tk/t1-35" TargetMode="External"/><Relationship Id="rId305" Type="http://schemas.openxmlformats.org/officeDocument/2006/relationships/hyperlink" Target="https://pbprog.ru/tk/pi-1647" TargetMode="External"/><Relationship Id="rId326" Type="http://schemas.openxmlformats.org/officeDocument/2006/relationships/hyperlink" Target="https://pbprog.ru/tk/pi-39" TargetMode="External"/><Relationship Id="rId347" Type="http://schemas.openxmlformats.org/officeDocument/2006/relationships/hyperlink" Target="https://pbprog.ru/databases/foodstuffsschp/9/19.php" TargetMode="External"/><Relationship Id="rId44" Type="http://schemas.openxmlformats.org/officeDocument/2006/relationships/hyperlink" Target="https://pbprog.ru/tk/pi-1641" TargetMode="External"/><Relationship Id="rId65" Type="http://schemas.openxmlformats.org/officeDocument/2006/relationships/hyperlink" Target="https://pbprog.ru/databases/foodstuffsschp/4/152.php" TargetMode="External"/><Relationship Id="rId86" Type="http://schemas.openxmlformats.org/officeDocument/2006/relationships/hyperlink" Target="https://pbprog.ru/tk/pi-39" TargetMode="External"/><Relationship Id="rId130" Type="http://schemas.openxmlformats.org/officeDocument/2006/relationships/hyperlink" Target="https://pbprog.ru/tk/pi-1642" TargetMode="External"/><Relationship Id="rId151" Type="http://schemas.openxmlformats.org/officeDocument/2006/relationships/hyperlink" Target="https://pbprog.ru/tk/pi-1181" TargetMode="External"/><Relationship Id="rId368" Type="http://schemas.openxmlformats.org/officeDocument/2006/relationships/hyperlink" Target="https://pbprog.ru/tk/pi-561" TargetMode="External"/><Relationship Id="rId389" Type="http://schemas.openxmlformats.org/officeDocument/2006/relationships/hyperlink" Target="https://pbprog.ru/tk/pi-1647" TargetMode="External"/><Relationship Id="rId172" Type="http://schemas.openxmlformats.org/officeDocument/2006/relationships/hyperlink" Target="https://pbprog.ru/tk/pi-964" TargetMode="External"/><Relationship Id="rId193" Type="http://schemas.openxmlformats.org/officeDocument/2006/relationships/hyperlink" Target="https://pbprog.ru/tk/pi-805" TargetMode="External"/><Relationship Id="rId207" Type="http://schemas.openxmlformats.org/officeDocument/2006/relationships/hyperlink" Target="https://pbprog.ru/tk/pi-39" TargetMode="External"/><Relationship Id="rId228" Type="http://schemas.openxmlformats.org/officeDocument/2006/relationships/hyperlink" Target="https://pbprog.ru/tk/pi-1620" TargetMode="External"/><Relationship Id="rId249" Type="http://schemas.openxmlformats.org/officeDocument/2006/relationships/hyperlink" Target="https://pbprog.ru/tk/pi-1181" TargetMode="External"/><Relationship Id="rId414" Type="http://schemas.openxmlformats.org/officeDocument/2006/relationships/hyperlink" Target="https://pbprog.ru/tk/pi-1647" TargetMode="External"/><Relationship Id="rId435" Type="http://schemas.openxmlformats.org/officeDocument/2006/relationships/image" Target="../media/image4.emf"/><Relationship Id="rId456" Type="http://schemas.openxmlformats.org/officeDocument/2006/relationships/control" Target="../activeX/activeX13.xml"/><Relationship Id="rId13" Type="http://schemas.openxmlformats.org/officeDocument/2006/relationships/hyperlink" Target="https://pbprog.ru/tk/pi-349" TargetMode="External"/><Relationship Id="rId109" Type="http://schemas.openxmlformats.org/officeDocument/2006/relationships/hyperlink" Target="https://pbprog.ru/tk/pi-480" TargetMode="External"/><Relationship Id="rId260" Type="http://schemas.openxmlformats.org/officeDocument/2006/relationships/hyperlink" Target="https://pbprog.ru/tk/pi-1794" TargetMode="External"/><Relationship Id="rId281" Type="http://schemas.openxmlformats.org/officeDocument/2006/relationships/hyperlink" Target="https://pbprog.ru/tk/pi-1653" TargetMode="External"/><Relationship Id="rId316" Type="http://schemas.openxmlformats.org/officeDocument/2006/relationships/hyperlink" Target="https://pbprog.ru/tk/pi-1651" TargetMode="External"/><Relationship Id="rId337" Type="http://schemas.openxmlformats.org/officeDocument/2006/relationships/hyperlink" Target="https://pbprog.ru/tk/pi-1666" TargetMode="External"/><Relationship Id="rId34" Type="http://schemas.openxmlformats.org/officeDocument/2006/relationships/hyperlink" Target="https://pbprog.ru/tk/pi-1204" TargetMode="External"/><Relationship Id="rId55" Type="http://schemas.openxmlformats.org/officeDocument/2006/relationships/hyperlink" Target="javascript:void(0);" TargetMode="External"/><Relationship Id="rId76" Type="http://schemas.openxmlformats.org/officeDocument/2006/relationships/hyperlink" Target="https://pbprog.ru/tk/pi-139" TargetMode="External"/><Relationship Id="rId97" Type="http://schemas.openxmlformats.org/officeDocument/2006/relationships/hyperlink" Target="https://pbprog.ru/tk/pi-1651" TargetMode="External"/><Relationship Id="rId120" Type="http://schemas.openxmlformats.org/officeDocument/2006/relationships/hyperlink" Target="javascript:void(0);" TargetMode="External"/><Relationship Id="rId141" Type="http://schemas.openxmlformats.org/officeDocument/2006/relationships/hyperlink" Target="https://pbprog.ru/tk/pi-1647" TargetMode="External"/><Relationship Id="rId358" Type="http://schemas.openxmlformats.org/officeDocument/2006/relationships/hyperlink" Target="https://pbprog.ru/tk/pi-244" TargetMode="External"/><Relationship Id="rId379" Type="http://schemas.openxmlformats.org/officeDocument/2006/relationships/hyperlink" Target="https://pbprog.ru/tk/pi-698" TargetMode="External"/><Relationship Id="rId7" Type="http://schemas.openxmlformats.org/officeDocument/2006/relationships/hyperlink" Target="https://pbprog.ru/tk/pi-698" TargetMode="External"/><Relationship Id="rId162" Type="http://schemas.openxmlformats.org/officeDocument/2006/relationships/hyperlink" Target="https://pbprog.ru/tk/pi-1666" TargetMode="External"/><Relationship Id="rId183" Type="http://schemas.openxmlformats.org/officeDocument/2006/relationships/hyperlink" Target="https://pbprog.ru/tk/pi-1647" TargetMode="External"/><Relationship Id="rId218" Type="http://schemas.openxmlformats.org/officeDocument/2006/relationships/hyperlink" Target="https://pbprog.ru/tk/pi-153" TargetMode="External"/><Relationship Id="rId239" Type="http://schemas.openxmlformats.org/officeDocument/2006/relationships/hyperlink" Target="https://pbprog.ru/tk/pi-39" TargetMode="External"/><Relationship Id="rId390" Type="http://schemas.openxmlformats.org/officeDocument/2006/relationships/hyperlink" Target="javascript:void(0);" TargetMode="External"/><Relationship Id="rId404" Type="http://schemas.openxmlformats.org/officeDocument/2006/relationships/hyperlink" Target="https://pbprog.ru/tk/pi-1179" TargetMode="External"/><Relationship Id="rId425" Type="http://schemas.openxmlformats.org/officeDocument/2006/relationships/hyperlink" Target="https://pbprog.ru/tk/pi-1641" TargetMode="External"/><Relationship Id="rId446" Type="http://schemas.openxmlformats.org/officeDocument/2006/relationships/control" Target="../activeX/activeX7.xml"/><Relationship Id="rId250" Type="http://schemas.openxmlformats.org/officeDocument/2006/relationships/hyperlink" Target="https://pbprog.ru/tk/pi-1637" TargetMode="External"/><Relationship Id="rId271" Type="http://schemas.openxmlformats.org/officeDocument/2006/relationships/hyperlink" Target="javascript:void(0);" TargetMode="External"/><Relationship Id="rId292" Type="http://schemas.openxmlformats.org/officeDocument/2006/relationships/hyperlink" Target="https://pbprog.ru/tk/pi-39" TargetMode="External"/><Relationship Id="rId306" Type="http://schemas.openxmlformats.org/officeDocument/2006/relationships/hyperlink" Target="javascript:void(0);" TargetMode="External"/><Relationship Id="rId24" Type="http://schemas.openxmlformats.org/officeDocument/2006/relationships/hyperlink" Target="https://pbprog.ru/tk/pi-1179" TargetMode="External"/><Relationship Id="rId45" Type="http://schemas.openxmlformats.org/officeDocument/2006/relationships/hyperlink" Target="https://pbprog.ru/tk/pi-1647" TargetMode="External"/><Relationship Id="rId66" Type="http://schemas.openxmlformats.org/officeDocument/2006/relationships/hyperlink" Target="https://pbprog.ru/databases/foodstuffsschp/4/152.php" TargetMode="External"/><Relationship Id="rId87" Type="http://schemas.openxmlformats.org/officeDocument/2006/relationships/hyperlink" Target="https://pbprog.ru/tk/pi-1275" TargetMode="External"/><Relationship Id="rId110" Type="http://schemas.openxmlformats.org/officeDocument/2006/relationships/hyperlink" Target="https://pbprog.ru/tk/pi-166" TargetMode="External"/><Relationship Id="rId131" Type="http://schemas.openxmlformats.org/officeDocument/2006/relationships/hyperlink" Target="https://pbprog.ru/tk/pi-1182" TargetMode="External"/><Relationship Id="rId327" Type="http://schemas.openxmlformats.org/officeDocument/2006/relationships/hyperlink" Target="https://pbprog.ru/tk/pi-102" TargetMode="External"/><Relationship Id="rId348" Type="http://schemas.openxmlformats.org/officeDocument/2006/relationships/hyperlink" Target="https://pbprog.ru/databases/foodstuffsschp/10/8.php" TargetMode="External"/><Relationship Id="rId369" Type="http://schemas.openxmlformats.org/officeDocument/2006/relationships/hyperlink" Target="https://pbprog.ru/tk/pi-563" TargetMode="External"/><Relationship Id="rId152" Type="http://schemas.openxmlformats.org/officeDocument/2006/relationships/hyperlink" Target="https://pbprog.ru/tk/pi-102" TargetMode="External"/><Relationship Id="rId173" Type="http://schemas.openxmlformats.org/officeDocument/2006/relationships/hyperlink" Target="https://pbprog.ru/tk/pi-153" TargetMode="External"/><Relationship Id="rId194" Type="http://schemas.openxmlformats.org/officeDocument/2006/relationships/hyperlink" Target="https://pbprog.ru/tk/pi-369" TargetMode="External"/><Relationship Id="rId208" Type="http://schemas.openxmlformats.org/officeDocument/2006/relationships/hyperlink" Target="https://pbprog.ru/tk/pi-1647" TargetMode="External"/><Relationship Id="rId229" Type="http://schemas.openxmlformats.org/officeDocument/2006/relationships/hyperlink" Target="https://pbprog.ru/tk/pi-166" TargetMode="External"/><Relationship Id="rId380" Type="http://schemas.openxmlformats.org/officeDocument/2006/relationships/hyperlink" Target="https://pbprog.ru/tk/pi-39" TargetMode="External"/><Relationship Id="rId415" Type="http://schemas.openxmlformats.org/officeDocument/2006/relationships/hyperlink" Target="javascript:void(0);" TargetMode="External"/><Relationship Id="rId436" Type="http://schemas.openxmlformats.org/officeDocument/2006/relationships/control" Target="../activeX/activeX2.xml"/><Relationship Id="rId457" Type="http://schemas.openxmlformats.org/officeDocument/2006/relationships/image" Target="../media/image14.emf"/><Relationship Id="rId240" Type="http://schemas.openxmlformats.org/officeDocument/2006/relationships/hyperlink" Target="https://pbprog.ru/tk/pi-1653" TargetMode="External"/><Relationship Id="rId261" Type="http://schemas.openxmlformats.org/officeDocument/2006/relationships/hyperlink" Target="https://pbprog.ru/tk/pi-743" TargetMode="External"/><Relationship Id="rId14" Type="http://schemas.openxmlformats.org/officeDocument/2006/relationships/hyperlink" Target="https://pbprog.ru/tk/pi-1800" TargetMode="External"/><Relationship Id="rId35" Type="http://schemas.openxmlformats.org/officeDocument/2006/relationships/hyperlink" Target="https://pbprog.ru/tk/pi-39" TargetMode="External"/><Relationship Id="rId56" Type="http://schemas.openxmlformats.org/officeDocument/2006/relationships/hyperlink" Target="https://pbprog.ru/tk/pi-95" TargetMode="External"/><Relationship Id="rId77" Type="http://schemas.openxmlformats.org/officeDocument/2006/relationships/hyperlink" Target="https://pbprog.ru/tk/pi-689" TargetMode="External"/><Relationship Id="rId100" Type="http://schemas.openxmlformats.org/officeDocument/2006/relationships/hyperlink" Target="https://pbprog.ru/tk/pi-471" TargetMode="External"/><Relationship Id="rId282" Type="http://schemas.openxmlformats.org/officeDocument/2006/relationships/hyperlink" Target="https://pbprog.ru/tk/pi-147" TargetMode="External"/><Relationship Id="rId317" Type="http://schemas.openxmlformats.org/officeDocument/2006/relationships/hyperlink" Target="https://pbprog.ru/tk/pi-484" TargetMode="External"/><Relationship Id="rId338" Type="http://schemas.openxmlformats.org/officeDocument/2006/relationships/hyperlink" Target="https://pbprog.ru/tk/pi-1636" TargetMode="External"/><Relationship Id="rId359" Type="http://schemas.openxmlformats.org/officeDocument/2006/relationships/hyperlink" Target="https://pbprog.ru/tk/pi-1639" TargetMode="External"/><Relationship Id="rId8" Type="http://schemas.openxmlformats.org/officeDocument/2006/relationships/hyperlink" Target="https://pbprog.ru/tk/pi-39" TargetMode="External"/><Relationship Id="rId98" Type="http://schemas.openxmlformats.org/officeDocument/2006/relationships/hyperlink" Target="https://pbprog.ru/tk/pi-1653" TargetMode="External"/><Relationship Id="rId121" Type="http://schemas.openxmlformats.org/officeDocument/2006/relationships/hyperlink" Target="https://pbprog.ru/tk/pi-562" TargetMode="External"/><Relationship Id="rId142" Type="http://schemas.openxmlformats.org/officeDocument/2006/relationships/hyperlink" Target="javascript:void(0);" TargetMode="External"/><Relationship Id="rId163" Type="http://schemas.openxmlformats.org/officeDocument/2006/relationships/hyperlink" Target="https://pbprog.ru/tk/pi-1636" TargetMode="External"/><Relationship Id="rId184" Type="http://schemas.openxmlformats.org/officeDocument/2006/relationships/hyperlink" Target="https://pbprog.ru/tk/pi-698" TargetMode="External"/><Relationship Id="rId219" Type="http://schemas.openxmlformats.org/officeDocument/2006/relationships/hyperlink" Target="https://pbprog.ru/tk/pi-1181" TargetMode="External"/><Relationship Id="rId370" Type="http://schemas.openxmlformats.org/officeDocument/2006/relationships/hyperlink" Target="https://pbprog.ru/tk/pi-564" TargetMode="External"/><Relationship Id="rId391" Type="http://schemas.openxmlformats.org/officeDocument/2006/relationships/hyperlink" Target="https://pbprog.ru/tk/pi-698" TargetMode="External"/><Relationship Id="rId405" Type="http://schemas.openxmlformats.org/officeDocument/2006/relationships/hyperlink" Target="https://pbprog.ru/tk/pi-153" TargetMode="External"/><Relationship Id="rId426" Type="http://schemas.openxmlformats.org/officeDocument/2006/relationships/hyperlink" Target="https://pbprog.ru/tk/pi-1647" TargetMode="External"/><Relationship Id="rId447" Type="http://schemas.openxmlformats.org/officeDocument/2006/relationships/control" Target="../activeX/activeX8.xml"/><Relationship Id="rId230" Type="http://schemas.openxmlformats.org/officeDocument/2006/relationships/hyperlink" Target="https://pbprog.ru/tk/pi-39" TargetMode="External"/><Relationship Id="rId251" Type="http://schemas.openxmlformats.org/officeDocument/2006/relationships/hyperlink" Target="https://pbprog.ru/tk/pi-1636" TargetMode="External"/><Relationship Id="rId25" Type="http://schemas.openxmlformats.org/officeDocument/2006/relationships/hyperlink" Target="https://pbprog.ru/tk/pi-153" TargetMode="External"/><Relationship Id="rId46" Type="http://schemas.openxmlformats.org/officeDocument/2006/relationships/hyperlink" Target="javascript:void(0);" TargetMode="External"/><Relationship Id="rId67" Type="http://schemas.openxmlformats.org/officeDocument/2006/relationships/hyperlink" Target="https://pbprog.ru/databases/foodstuffsschp/10/8.php" TargetMode="External"/><Relationship Id="rId272" Type="http://schemas.openxmlformats.org/officeDocument/2006/relationships/hyperlink" Target="https://pbprog.ru/tk/pi-1781" TargetMode="External"/><Relationship Id="rId293" Type="http://schemas.openxmlformats.org/officeDocument/2006/relationships/hyperlink" Target="https://pbprog.ru/tk/pi-102" TargetMode="External"/><Relationship Id="rId307" Type="http://schemas.openxmlformats.org/officeDocument/2006/relationships/hyperlink" Target="https://pbprog.ru/tk/pi-176" TargetMode="External"/><Relationship Id="rId328" Type="http://schemas.openxmlformats.org/officeDocument/2006/relationships/hyperlink" Target="https://pbprog.ru/tk/pi-794" TargetMode="External"/><Relationship Id="rId349" Type="http://schemas.openxmlformats.org/officeDocument/2006/relationships/hyperlink" Target="https://pbprog.ru/databases/foodstuffsschp/13/118.php" TargetMode="External"/><Relationship Id="rId88" Type="http://schemas.openxmlformats.org/officeDocument/2006/relationships/hyperlink" Target="https://pbprog.ru/tk/pi-1653" TargetMode="External"/><Relationship Id="rId111" Type="http://schemas.openxmlformats.org/officeDocument/2006/relationships/hyperlink" Target="https://pbprog.ru/tk/pi-265" TargetMode="External"/><Relationship Id="rId132" Type="http://schemas.openxmlformats.org/officeDocument/2006/relationships/hyperlink" Target="javascript:void(0);" TargetMode="External"/><Relationship Id="rId153" Type="http://schemas.openxmlformats.org/officeDocument/2006/relationships/hyperlink" Target="https://pbprog.ru/tk/pi-794" TargetMode="External"/><Relationship Id="rId174" Type="http://schemas.openxmlformats.org/officeDocument/2006/relationships/hyperlink" Target="https://pbprog.ru/tk/pi-244" TargetMode="External"/><Relationship Id="rId195" Type="http://schemas.openxmlformats.org/officeDocument/2006/relationships/hyperlink" Target="https://pbprog.ru/tk/pi-284" TargetMode="External"/><Relationship Id="rId209" Type="http://schemas.openxmlformats.org/officeDocument/2006/relationships/hyperlink" Target="javascript:void(0);" TargetMode="External"/><Relationship Id="rId360" Type="http://schemas.openxmlformats.org/officeDocument/2006/relationships/hyperlink" Target="https://pbprog.ru/tk/pi-1800" TargetMode="External"/><Relationship Id="rId381" Type="http://schemas.openxmlformats.org/officeDocument/2006/relationships/hyperlink" Target="https://pbprog.ru/tk/pi-1653" TargetMode="External"/><Relationship Id="rId416" Type="http://schemas.openxmlformats.org/officeDocument/2006/relationships/hyperlink" Target="https://pbprog.ru/tk/pi-941" TargetMode="External"/><Relationship Id="rId220" Type="http://schemas.openxmlformats.org/officeDocument/2006/relationships/hyperlink" Target="https://pbprog.ru/tk/pi-1642" TargetMode="External"/><Relationship Id="rId241" Type="http://schemas.openxmlformats.org/officeDocument/2006/relationships/hyperlink" Target="https://pbprog.ru/tk/pi-39" TargetMode="External"/><Relationship Id="rId437" Type="http://schemas.openxmlformats.org/officeDocument/2006/relationships/image" Target="../media/image5.emf"/><Relationship Id="rId15" Type="http://schemas.openxmlformats.org/officeDocument/2006/relationships/hyperlink" Target="https://pbprog.ru/tk/pi-1224" TargetMode="External"/><Relationship Id="rId36" Type="http://schemas.openxmlformats.org/officeDocument/2006/relationships/hyperlink" Target="https://pbprog.ru/tk/pi-1647" TargetMode="External"/><Relationship Id="rId57" Type="http://schemas.openxmlformats.org/officeDocument/2006/relationships/hyperlink" Target="https://pbprog.ru/tk/pi-102" TargetMode="External"/><Relationship Id="rId262" Type="http://schemas.openxmlformats.org/officeDocument/2006/relationships/hyperlink" Target="https://pbprog.ru/tk/t1-519" TargetMode="External"/><Relationship Id="rId283" Type="http://schemas.openxmlformats.org/officeDocument/2006/relationships/hyperlink" Target="https://pbprog.ru/tk/pi-39" TargetMode="External"/><Relationship Id="rId318" Type="http://schemas.openxmlformats.org/officeDocument/2006/relationships/hyperlink" Target="https://pbprog.ru/tk/pi-1183" TargetMode="External"/><Relationship Id="rId339" Type="http://schemas.openxmlformats.org/officeDocument/2006/relationships/hyperlink" Target="https://pbprog.ru/tk/pi-39" TargetMode="External"/><Relationship Id="rId78" Type="http://schemas.openxmlformats.org/officeDocument/2006/relationships/hyperlink" Target="https://pbprog.ru/tk/pi-78" TargetMode="External"/><Relationship Id="rId99" Type="http://schemas.openxmlformats.org/officeDocument/2006/relationships/hyperlink" Target="https://pbprog.ru/tk/pi-1335" TargetMode="External"/><Relationship Id="rId101" Type="http://schemas.openxmlformats.org/officeDocument/2006/relationships/hyperlink" Target="https://pbprog.ru/tk/pi-1647" TargetMode="External"/><Relationship Id="rId122" Type="http://schemas.openxmlformats.org/officeDocument/2006/relationships/hyperlink" Target="https://pbprog.ru/tk/pi-561" TargetMode="External"/><Relationship Id="rId143" Type="http://schemas.openxmlformats.org/officeDocument/2006/relationships/hyperlink" Target="https://pbprog.ru/tk/pi-698" TargetMode="External"/><Relationship Id="rId164" Type="http://schemas.openxmlformats.org/officeDocument/2006/relationships/hyperlink" Target="https://pbprog.ru/tk/pi-39" TargetMode="External"/><Relationship Id="rId185" Type="http://schemas.openxmlformats.org/officeDocument/2006/relationships/hyperlink" Target="https://pbprog.ru/tk/pi-39" TargetMode="External"/><Relationship Id="rId350" Type="http://schemas.openxmlformats.org/officeDocument/2006/relationships/hyperlink" Target="javascript:void(0);" TargetMode="External"/><Relationship Id="rId371" Type="http://schemas.openxmlformats.org/officeDocument/2006/relationships/hyperlink" Target="https://pbprog.ru/tk/pi-565" TargetMode="External"/><Relationship Id="rId406" Type="http://schemas.openxmlformats.org/officeDocument/2006/relationships/hyperlink" Target="https://pbprog.ru/tk/pi-1181" TargetMode="External"/><Relationship Id="rId9" Type="http://schemas.openxmlformats.org/officeDocument/2006/relationships/hyperlink" Target="https://pbprog.ru/tk/tu-496" TargetMode="External"/><Relationship Id="rId210" Type="http://schemas.openxmlformats.org/officeDocument/2006/relationships/hyperlink" Target="https://pbprog.ru/tk/pi-557" TargetMode="External"/><Relationship Id="rId392" Type="http://schemas.openxmlformats.org/officeDocument/2006/relationships/hyperlink" Target="https://pbprog.ru/tk/pi-39" TargetMode="External"/><Relationship Id="rId427" Type="http://schemas.openxmlformats.org/officeDocument/2006/relationships/hyperlink" Target="https://pbprog.ru/tk/pi-1643" TargetMode="External"/><Relationship Id="rId448" Type="http://schemas.openxmlformats.org/officeDocument/2006/relationships/image" Target="../media/image10.emf"/><Relationship Id="rId26" Type="http://schemas.openxmlformats.org/officeDocument/2006/relationships/hyperlink" Target="https://pbprog.ru/tk/pi-1181" TargetMode="External"/><Relationship Id="rId231" Type="http://schemas.openxmlformats.org/officeDocument/2006/relationships/hyperlink" Target="https://pbprog.ru/tk/pi-1159" TargetMode="External"/><Relationship Id="rId252" Type="http://schemas.openxmlformats.org/officeDocument/2006/relationships/hyperlink" Target="https://pbprog.ru/tk/pi-39" TargetMode="External"/><Relationship Id="rId273" Type="http://schemas.openxmlformats.org/officeDocument/2006/relationships/hyperlink" Target="https://pbprog.ru/tk/pi-1653" TargetMode="External"/><Relationship Id="rId294" Type="http://schemas.openxmlformats.org/officeDocument/2006/relationships/hyperlink" Target="https://pbprog.ru/tk/pi-229" TargetMode="External"/><Relationship Id="rId308" Type="http://schemas.openxmlformats.org/officeDocument/2006/relationships/hyperlink" Target="https://pbprog.ru/tk/pi-805" TargetMode="External"/><Relationship Id="rId329" Type="http://schemas.openxmlformats.org/officeDocument/2006/relationships/hyperlink" Target="https://pbprog.ru/tk/pi-1742" TargetMode="External"/><Relationship Id="rId47" Type="http://schemas.openxmlformats.org/officeDocument/2006/relationships/hyperlink" Target="https://pbprog.ru/tk/pi-698" TargetMode="External"/><Relationship Id="rId68" Type="http://schemas.openxmlformats.org/officeDocument/2006/relationships/hyperlink" Target="https://pbprog.ru/databases/foodstuffsschp/12/314.php" TargetMode="External"/><Relationship Id="rId89" Type="http://schemas.openxmlformats.org/officeDocument/2006/relationships/hyperlink" Target="https://pbprog.ru/tk/pi-327" TargetMode="External"/><Relationship Id="rId112" Type="http://schemas.openxmlformats.org/officeDocument/2006/relationships/hyperlink" Target="https://pbprog.ru/tk/pi-256" TargetMode="External"/><Relationship Id="rId133" Type="http://schemas.openxmlformats.org/officeDocument/2006/relationships/hyperlink" Target="https://pbprog.ru/tk/pi-1781" TargetMode="External"/><Relationship Id="rId154" Type="http://schemas.openxmlformats.org/officeDocument/2006/relationships/hyperlink" Target="https://pbprog.ru/tk/pi-1742" TargetMode="External"/><Relationship Id="rId175" Type="http://schemas.openxmlformats.org/officeDocument/2006/relationships/hyperlink" Target="https://pbprog.ru/tk/pi-1653" TargetMode="External"/><Relationship Id="rId340" Type="http://schemas.openxmlformats.org/officeDocument/2006/relationships/hyperlink" Target="https://pbprog.ru/tk/pi-1741" TargetMode="External"/><Relationship Id="rId361" Type="http://schemas.openxmlformats.org/officeDocument/2006/relationships/hyperlink" Target="http://pbprog.ru/products/programs.php?SECTION_ID=122&amp;ELEMENT_ID=555" TargetMode="External"/><Relationship Id="rId196" Type="http://schemas.openxmlformats.org/officeDocument/2006/relationships/hyperlink" Target="https://pbprog.ru/tk/pi-95" TargetMode="External"/><Relationship Id="rId200" Type="http://schemas.openxmlformats.org/officeDocument/2006/relationships/hyperlink" Target="https://pbprog.ru/tk/pi-153" TargetMode="External"/><Relationship Id="rId382" Type="http://schemas.openxmlformats.org/officeDocument/2006/relationships/hyperlink" Target="https://pbprog.ru/tk/pi-39" TargetMode="External"/><Relationship Id="rId417" Type="http://schemas.openxmlformats.org/officeDocument/2006/relationships/hyperlink" Target="https://pbprog.ru/tk/pi-931" TargetMode="External"/><Relationship Id="rId438" Type="http://schemas.openxmlformats.org/officeDocument/2006/relationships/control" Target="../activeX/activeX3.xml"/><Relationship Id="rId16" Type="http://schemas.openxmlformats.org/officeDocument/2006/relationships/hyperlink" Target="https://pbprog.ru/tk/pi-153" TargetMode="External"/><Relationship Id="rId221" Type="http://schemas.openxmlformats.org/officeDocument/2006/relationships/hyperlink" Target="https://pbprog.ru/tk/pi-1182" TargetMode="External"/><Relationship Id="rId242" Type="http://schemas.openxmlformats.org/officeDocument/2006/relationships/hyperlink" Target="https://pbprog.ru/tk/pi-1800" TargetMode="External"/><Relationship Id="rId263" Type="http://schemas.openxmlformats.org/officeDocument/2006/relationships/hyperlink" Target="https://pbprog.ru/tk/t1-520" TargetMode="External"/><Relationship Id="rId284" Type="http://schemas.openxmlformats.org/officeDocument/2006/relationships/hyperlink" Target="https://pbprog.ru/tk/pi-698" TargetMode="External"/><Relationship Id="rId319" Type="http://schemas.openxmlformats.org/officeDocument/2006/relationships/hyperlink" Target="https://pbprog.ru/tk/pi-39" TargetMode="External"/><Relationship Id="rId37" Type="http://schemas.openxmlformats.org/officeDocument/2006/relationships/hyperlink" Target="javascript:void(0);" TargetMode="External"/><Relationship Id="rId58" Type="http://schemas.openxmlformats.org/officeDocument/2006/relationships/hyperlink" Target="https://pbprog.ru/tk/pi-1179" TargetMode="External"/><Relationship Id="rId79" Type="http://schemas.openxmlformats.org/officeDocument/2006/relationships/hyperlink" Target="https://pbprog.ru/tk/pi-1653" TargetMode="External"/><Relationship Id="rId102" Type="http://schemas.openxmlformats.org/officeDocument/2006/relationships/hyperlink" Target="https://pbprog.ru/tk/pi-1800" TargetMode="External"/><Relationship Id="rId123" Type="http://schemas.openxmlformats.org/officeDocument/2006/relationships/hyperlink" Target="https://pbprog.ru/tk/pi-563" TargetMode="External"/><Relationship Id="rId144" Type="http://schemas.openxmlformats.org/officeDocument/2006/relationships/hyperlink" Target="https://pbprog.ru/tk/pi-39" TargetMode="External"/><Relationship Id="rId330" Type="http://schemas.openxmlformats.org/officeDocument/2006/relationships/hyperlink" Target="https://pbprog.ru/tk/pi-1671" TargetMode="External"/><Relationship Id="rId90" Type="http://schemas.openxmlformats.org/officeDocument/2006/relationships/hyperlink" Target="https://pbprog.ru/tk/pi-244" TargetMode="External"/><Relationship Id="rId165" Type="http://schemas.openxmlformats.org/officeDocument/2006/relationships/hyperlink" Target="https://pbprog.ru/tk/pi-1741" TargetMode="External"/><Relationship Id="rId186" Type="http://schemas.openxmlformats.org/officeDocument/2006/relationships/hyperlink" Target="https://pbprog.ru/tk/tu-496" TargetMode="External"/><Relationship Id="rId351" Type="http://schemas.openxmlformats.org/officeDocument/2006/relationships/hyperlink" Target="https://pbprog.ru/tk/pi-253" TargetMode="External"/><Relationship Id="rId372" Type="http://schemas.openxmlformats.org/officeDocument/2006/relationships/hyperlink" Target="https://pbprog.ru/tk/pi-571" TargetMode="External"/><Relationship Id="rId393" Type="http://schemas.openxmlformats.org/officeDocument/2006/relationships/hyperlink" Target="https://pbprog.ru/tk/pi-1653" TargetMode="External"/><Relationship Id="rId407" Type="http://schemas.openxmlformats.org/officeDocument/2006/relationships/hyperlink" Target="https://pbprog.ru/tk/pi-1653" TargetMode="External"/><Relationship Id="rId428" Type="http://schemas.openxmlformats.org/officeDocument/2006/relationships/hyperlink" Target="https://pbprog.ru/tk/pi-1653" TargetMode="External"/><Relationship Id="rId449" Type="http://schemas.openxmlformats.org/officeDocument/2006/relationships/control" Target="../activeX/activeX9.xml"/><Relationship Id="rId211" Type="http://schemas.openxmlformats.org/officeDocument/2006/relationships/hyperlink" Target="https://pbprog.ru/tk/pi-558" TargetMode="External"/><Relationship Id="rId232" Type="http://schemas.openxmlformats.org/officeDocument/2006/relationships/hyperlink" Target="https://pbprog.ru/tk/pi-1651" TargetMode="External"/><Relationship Id="rId253" Type="http://schemas.openxmlformats.org/officeDocument/2006/relationships/hyperlink" Target="https://pbprog.ru/tk/pi-1219" TargetMode="External"/><Relationship Id="rId274" Type="http://schemas.openxmlformats.org/officeDocument/2006/relationships/hyperlink" Target="https://pbprog.ru/tk/pi-39" TargetMode="External"/><Relationship Id="rId295" Type="http://schemas.openxmlformats.org/officeDocument/2006/relationships/hyperlink" Target="https://pbprog.ru/tk/pi-206" TargetMode="External"/><Relationship Id="rId309" Type="http://schemas.openxmlformats.org/officeDocument/2006/relationships/hyperlink" Target="https://pbprog.ru/tk/pi-1651" TargetMode="External"/><Relationship Id="rId27" Type="http://schemas.openxmlformats.org/officeDocument/2006/relationships/hyperlink" Target="https://pbprog.ru/tk/tu-43" TargetMode="External"/><Relationship Id="rId48" Type="http://schemas.openxmlformats.org/officeDocument/2006/relationships/hyperlink" Target="https://pbprog.ru/tk/pi-39" TargetMode="External"/><Relationship Id="rId69" Type="http://schemas.openxmlformats.org/officeDocument/2006/relationships/hyperlink" Target="https://pbprog.ru/databases/foodstuffsschp/12/5.php" TargetMode="External"/><Relationship Id="rId113" Type="http://schemas.openxmlformats.org/officeDocument/2006/relationships/hyperlink" Target="https://pbprog.ru/tk/pi-42" TargetMode="External"/><Relationship Id="rId134" Type="http://schemas.openxmlformats.org/officeDocument/2006/relationships/hyperlink" Target="https://pbprog.ru/tk/pi-1653" TargetMode="External"/><Relationship Id="rId320" Type="http://schemas.openxmlformats.org/officeDocument/2006/relationships/hyperlink" Target="https://pbprog.ru/tk/pi-1647" TargetMode="External"/><Relationship Id="rId80" Type="http://schemas.openxmlformats.org/officeDocument/2006/relationships/hyperlink" Target="https://pbprog.ru/tk/pi-148" TargetMode="External"/><Relationship Id="rId155" Type="http://schemas.openxmlformats.org/officeDocument/2006/relationships/hyperlink" Target="https://pbprog.ru/tk/pi-1671" TargetMode="External"/><Relationship Id="rId176" Type="http://schemas.openxmlformats.org/officeDocument/2006/relationships/hyperlink" Target="https://pbprog.ru/tk/pi-1184" TargetMode="External"/><Relationship Id="rId197" Type="http://schemas.openxmlformats.org/officeDocument/2006/relationships/hyperlink" Target="https://pbprog.ru/tk/pi-97" TargetMode="External"/><Relationship Id="rId341" Type="http://schemas.openxmlformats.org/officeDocument/2006/relationships/hyperlink" Target="https://pbprog.ru/tk/pi-327" TargetMode="External"/><Relationship Id="rId362" Type="http://schemas.openxmlformats.org/officeDocument/2006/relationships/hyperlink" Target="javascript:void(0);" TargetMode="External"/><Relationship Id="rId383" Type="http://schemas.openxmlformats.org/officeDocument/2006/relationships/hyperlink" Target="javascript:void(0);" TargetMode="External"/><Relationship Id="rId418" Type="http://schemas.openxmlformats.org/officeDocument/2006/relationships/hyperlink" Target="https://pbprog.ru/tk/pi-208" TargetMode="External"/><Relationship Id="rId439" Type="http://schemas.openxmlformats.org/officeDocument/2006/relationships/image" Target="../media/image6.emf"/><Relationship Id="rId201" Type="http://schemas.openxmlformats.org/officeDocument/2006/relationships/hyperlink" Target="https://pbprog.ru/tk/pi-1181" TargetMode="External"/><Relationship Id="rId222" Type="http://schemas.openxmlformats.org/officeDocument/2006/relationships/hyperlink" Target="javascript:void(0);" TargetMode="External"/><Relationship Id="rId243" Type="http://schemas.openxmlformats.org/officeDocument/2006/relationships/hyperlink" Target="javascript:void(0);" TargetMode="External"/><Relationship Id="rId264" Type="http://schemas.openxmlformats.org/officeDocument/2006/relationships/hyperlink" Target="https://pbprog.ru/tk/t1-521" TargetMode="External"/><Relationship Id="rId285" Type="http://schemas.openxmlformats.org/officeDocument/2006/relationships/hyperlink" Target="https://pbprog.ru/tk/pi-349" TargetMode="External"/><Relationship Id="rId450" Type="http://schemas.openxmlformats.org/officeDocument/2006/relationships/image" Target="../media/image11.emf"/><Relationship Id="rId17" Type="http://schemas.openxmlformats.org/officeDocument/2006/relationships/hyperlink" Target="https://pbprog.ru/tk/pi-1181" TargetMode="External"/><Relationship Id="rId38" Type="http://schemas.openxmlformats.org/officeDocument/2006/relationships/hyperlink" Target="https://pbprog.ru/tk/pi-44" TargetMode="External"/><Relationship Id="rId59" Type="http://schemas.openxmlformats.org/officeDocument/2006/relationships/hyperlink" Target="https://pbprog.ru/tk/pi-153" TargetMode="External"/><Relationship Id="rId103" Type="http://schemas.openxmlformats.org/officeDocument/2006/relationships/hyperlink" Target="https://pbprog.ru/tk/pi-244" TargetMode="External"/><Relationship Id="rId124" Type="http://schemas.openxmlformats.org/officeDocument/2006/relationships/hyperlink" Target="https://pbprog.ru/tk/pi-564" TargetMode="External"/><Relationship Id="rId310" Type="http://schemas.openxmlformats.org/officeDocument/2006/relationships/hyperlink" Target="https://pbprog.ru/tk/pi-1184" TargetMode="External"/><Relationship Id="rId70" Type="http://schemas.openxmlformats.org/officeDocument/2006/relationships/hyperlink" Target="https://pbprog.ru/databases/foodstuffsschp/9/19.php" TargetMode="External"/><Relationship Id="rId91" Type="http://schemas.openxmlformats.org/officeDocument/2006/relationships/hyperlink" Target="https://pbprog.ru/tk/pi-1639" TargetMode="External"/><Relationship Id="rId145" Type="http://schemas.openxmlformats.org/officeDocument/2006/relationships/hyperlink" Target="https://pbprog.ru/tk/pi-1653" TargetMode="External"/><Relationship Id="rId166" Type="http://schemas.openxmlformats.org/officeDocument/2006/relationships/hyperlink" Target="https://pbprog.ru/tk/pi-327" TargetMode="External"/><Relationship Id="rId187" Type="http://schemas.openxmlformats.org/officeDocument/2006/relationships/hyperlink" Target="https://pbprog.ru/tk/pi-1653" TargetMode="External"/><Relationship Id="rId331" Type="http://schemas.openxmlformats.org/officeDocument/2006/relationships/hyperlink" Target="https://pbprog.ru/tk/tu-257" TargetMode="External"/><Relationship Id="rId352" Type="http://schemas.openxmlformats.org/officeDocument/2006/relationships/hyperlink" Target="https://pbprog.ru/tk/pi-1651" TargetMode="External"/><Relationship Id="rId373" Type="http://schemas.openxmlformats.org/officeDocument/2006/relationships/hyperlink" Target="https://pbprog.ru/tk/pi-573" TargetMode="External"/><Relationship Id="rId394" Type="http://schemas.openxmlformats.org/officeDocument/2006/relationships/hyperlink" Target="https://pbprog.ru/tk/pi-39" TargetMode="External"/><Relationship Id="rId408" Type="http://schemas.openxmlformats.org/officeDocument/2006/relationships/hyperlink" Target="https://pbprog.ru/tk/pi-1642" TargetMode="External"/><Relationship Id="rId429" Type="http://schemas.openxmlformats.org/officeDocument/2006/relationships/hyperlink" Target="https://pbprog.ru/tk/pi-148" TargetMode="External"/><Relationship Id="rId1" Type="http://schemas.openxmlformats.org/officeDocument/2006/relationships/hyperlink" Target="https://pbprog.ru/tk/pi-1651" TargetMode="External"/><Relationship Id="rId212" Type="http://schemas.openxmlformats.org/officeDocument/2006/relationships/hyperlink" Target="https://pbprog.ru/tk/pi-559" TargetMode="External"/><Relationship Id="rId233" Type="http://schemas.openxmlformats.org/officeDocument/2006/relationships/hyperlink" Target="https://pbprog.ru/tk/pi-1653" TargetMode="External"/><Relationship Id="rId254" Type="http://schemas.openxmlformats.org/officeDocument/2006/relationships/hyperlink" Target="https://pbprog.ru/tk/pi-39" TargetMode="External"/><Relationship Id="rId440" Type="http://schemas.openxmlformats.org/officeDocument/2006/relationships/control" Target="../activeX/activeX4.xml"/><Relationship Id="rId28" Type="http://schemas.openxmlformats.org/officeDocument/2006/relationships/hyperlink" Target="https://pbprog.ru/tk/pi-1666" TargetMode="External"/><Relationship Id="rId49" Type="http://schemas.openxmlformats.org/officeDocument/2006/relationships/hyperlink" Target="https://pbprog.ru/tk/pi-1653" TargetMode="External"/><Relationship Id="rId114" Type="http://schemas.openxmlformats.org/officeDocument/2006/relationships/hyperlink" Target="https://pbprog.ru/tk/pi-964" TargetMode="External"/><Relationship Id="rId275" Type="http://schemas.openxmlformats.org/officeDocument/2006/relationships/hyperlink" Target="javascript:void(0);" TargetMode="External"/><Relationship Id="rId296" Type="http://schemas.openxmlformats.org/officeDocument/2006/relationships/hyperlink" Target="https://pbprog.ru/tk/pi-480" TargetMode="External"/><Relationship Id="rId300" Type="http://schemas.openxmlformats.org/officeDocument/2006/relationships/hyperlink" Target="https://pbprog.ru/tk/pi-42" TargetMode="External"/><Relationship Id="rId60" Type="http://schemas.openxmlformats.org/officeDocument/2006/relationships/hyperlink" Target="https://pbprog.ru/tk/pi-1642" TargetMode="External"/><Relationship Id="rId81" Type="http://schemas.openxmlformats.org/officeDocument/2006/relationships/hyperlink" Target="https://pbprog.ru/tk/pi-39" TargetMode="External"/><Relationship Id="rId135" Type="http://schemas.openxmlformats.org/officeDocument/2006/relationships/hyperlink" Target="https://pbprog.ru/tk/pi-39" TargetMode="External"/><Relationship Id="rId156" Type="http://schemas.openxmlformats.org/officeDocument/2006/relationships/hyperlink" Target="https://pbprog.ru/tk/tu-257" TargetMode="External"/><Relationship Id="rId177" Type="http://schemas.openxmlformats.org/officeDocument/2006/relationships/hyperlink" Target="javascript:void(0);" TargetMode="External"/><Relationship Id="rId198" Type="http://schemas.openxmlformats.org/officeDocument/2006/relationships/hyperlink" Target="https://pbprog.ru/tk/pi-102" TargetMode="External"/><Relationship Id="rId321" Type="http://schemas.openxmlformats.org/officeDocument/2006/relationships/hyperlink" Target="https://pbprog.ru/tk/pi-1647" TargetMode="External"/><Relationship Id="rId342" Type="http://schemas.openxmlformats.org/officeDocument/2006/relationships/hyperlink" Target="https://pbprog.ru/databases/foodstuffsschp/4/152.php" TargetMode="External"/><Relationship Id="rId363" Type="http://schemas.openxmlformats.org/officeDocument/2006/relationships/hyperlink" Target="https://pbprog.ru/tk/pi-1204" TargetMode="External"/><Relationship Id="rId384" Type="http://schemas.openxmlformats.org/officeDocument/2006/relationships/hyperlink" Target="https://pbprog.ru/tk/pi-266" TargetMode="External"/><Relationship Id="rId419" Type="http://schemas.openxmlformats.org/officeDocument/2006/relationships/hyperlink" Target="https://pbprog.ru/tk/pi-1794" TargetMode="External"/><Relationship Id="rId202" Type="http://schemas.openxmlformats.org/officeDocument/2006/relationships/hyperlink" Target="https://pbprog.ru/tk/pi-1653" TargetMode="External"/><Relationship Id="rId223" Type="http://schemas.openxmlformats.org/officeDocument/2006/relationships/hyperlink" Target="https://pbprog.ru/tk/pi-698" TargetMode="External"/><Relationship Id="rId244" Type="http://schemas.openxmlformats.org/officeDocument/2006/relationships/hyperlink" Target="https://pbprog.ru/tk/pi-95" TargetMode="External"/><Relationship Id="rId430" Type="http://schemas.openxmlformats.org/officeDocument/2006/relationships/hyperlink" Target="https://pbprog.ru/tk/pi-39" TargetMode="External"/><Relationship Id="rId18" Type="http://schemas.openxmlformats.org/officeDocument/2006/relationships/hyperlink" Target="https://pbprog.ru/tk/pi-102" TargetMode="External"/><Relationship Id="rId39" Type="http://schemas.openxmlformats.org/officeDocument/2006/relationships/hyperlink" Target="https://pbprog.ru/tk/pi-981" TargetMode="External"/><Relationship Id="rId265" Type="http://schemas.openxmlformats.org/officeDocument/2006/relationships/hyperlink" Target="javascript:void(0);" TargetMode="External"/><Relationship Id="rId286" Type="http://schemas.openxmlformats.org/officeDocument/2006/relationships/hyperlink" Target="https://pbprog.ru/tk/pi-1800" TargetMode="External"/><Relationship Id="rId451" Type="http://schemas.openxmlformats.org/officeDocument/2006/relationships/control" Target="../activeX/activeX10.xml"/><Relationship Id="rId50" Type="http://schemas.openxmlformats.org/officeDocument/2006/relationships/hyperlink" Target="https://pbprog.ru/tk/pi-39" TargetMode="External"/><Relationship Id="rId104" Type="http://schemas.openxmlformats.org/officeDocument/2006/relationships/hyperlink" Target="https://pbprog.ru/tk/t1-35" TargetMode="External"/><Relationship Id="rId125" Type="http://schemas.openxmlformats.org/officeDocument/2006/relationships/hyperlink" Target="https://pbprog.ru/tk/pi-565" TargetMode="External"/><Relationship Id="rId146" Type="http://schemas.openxmlformats.org/officeDocument/2006/relationships/hyperlink" Target="https://pbprog.ru/tk/pi-39" TargetMode="External"/><Relationship Id="rId167" Type="http://schemas.openxmlformats.org/officeDocument/2006/relationships/hyperlink" Target="https://pbprog.ru/tk/pi-102" TargetMode="External"/><Relationship Id="rId188" Type="http://schemas.openxmlformats.org/officeDocument/2006/relationships/hyperlink" Target="https://pbprog.ru/tk/pi-147" TargetMode="External"/><Relationship Id="rId311" Type="http://schemas.openxmlformats.org/officeDocument/2006/relationships/hyperlink" Target="https://pbprog.ru/tk/pi-834" TargetMode="External"/><Relationship Id="rId332" Type="http://schemas.openxmlformats.org/officeDocument/2006/relationships/hyperlink" Target="https://pbprog.ru/tk/pi-791" TargetMode="External"/><Relationship Id="rId353" Type="http://schemas.openxmlformats.org/officeDocument/2006/relationships/hyperlink" Target="https://pbprog.ru/tk/pi-1159" TargetMode="External"/><Relationship Id="rId374" Type="http://schemas.openxmlformats.org/officeDocument/2006/relationships/hyperlink" Target="https://pbprog.ru/tk/pi-1181" TargetMode="External"/><Relationship Id="rId395" Type="http://schemas.openxmlformats.org/officeDocument/2006/relationships/hyperlink" Target="https://pbprog.ru/tk/pi-349" TargetMode="External"/><Relationship Id="rId409" Type="http://schemas.openxmlformats.org/officeDocument/2006/relationships/hyperlink" Target="https://pbprog.ru/tk/pi-39" TargetMode="External"/><Relationship Id="rId71" Type="http://schemas.openxmlformats.org/officeDocument/2006/relationships/hyperlink" Target="https://pbprog.ru/databases/foodstuffsschp/10/8.php" TargetMode="External"/><Relationship Id="rId92" Type="http://schemas.openxmlformats.org/officeDocument/2006/relationships/hyperlink" Target="javascript:void(0);" TargetMode="External"/><Relationship Id="rId213" Type="http://schemas.openxmlformats.org/officeDocument/2006/relationships/hyperlink" Target="https://pbprog.ru/tk/pi-571" TargetMode="External"/><Relationship Id="rId234" Type="http://schemas.openxmlformats.org/officeDocument/2006/relationships/hyperlink" Target="https://pbprog.ru/tk/pi-1335" TargetMode="External"/><Relationship Id="rId420" Type="http://schemas.openxmlformats.org/officeDocument/2006/relationships/hyperlink" Target="https://pbprog.ru/tk/pi-128" TargetMode="External"/><Relationship Id="rId2" Type="http://schemas.openxmlformats.org/officeDocument/2006/relationships/hyperlink" Target="https://pbprog.ru/tk/pi-484" TargetMode="External"/><Relationship Id="rId29" Type="http://schemas.openxmlformats.org/officeDocument/2006/relationships/hyperlink" Target="https://pbprog.ru/tk/pi-1636" TargetMode="External"/><Relationship Id="rId255" Type="http://schemas.openxmlformats.org/officeDocument/2006/relationships/hyperlink" Target="https://pbprog.ru/tk/pi-327" TargetMode="External"/><Relationship Id="rId276" Type="http://schemas.openxmlformats.org/officeDocument/2006/relationships/hyperlink" Target="https://pbprog.ru/tk/pi-1206" TargetMode="External"/><Relationship Id="rId297" Type="http://schemas.openxmlformats.org/officeDocument/2006/relationships/hyperlink" Target="https://pbprog.ru/tk/pi-166" TargetMode="External"/><Relationship Id="rId441" Type="http://schemas.openxmlformats.org/officeDocument/2006/relationships/image" Target="../media/image7.emf"/><Relationship Id="rId40" Type="http://schemas.openxmlformats.org/officeDocument/2006/relationships/hyperlink" Target="https://pbprog.ru/tk/pi-345" TargetMode="External"/><Relationship Id="rId115" Type="http://schemas.openxmlformats.org/officeDocument/2006/relationships/hyperlink" Target="https://pbprog.ru/tk/pi-153" TargetMode="External"/><Relationship Id="rId136" Type="http://schemas.openxmlformats.org/officeDocument/2006/relationships/hyperlink" Target="javascript:void(0);" TargetMode="External"/><Relationship Id="rId157" Type="http://schemas.openxmlformats.org/officeDocument/2006/relationships/hyperlink" Target="https://pbprog.ru/tk/pi-791" TargetMode="External"/><Relationship Id="rId178" Type="http://schemas.openxmlformats.org/officeDocument/2006/relationships/hyperlink" Target="https://pbprog.ru/tk/pi-266" TargetMode="External"/><Relationship Id="rId301" Type="http://schemas.openxmlformats.org/officeDocument/2006/relationships/hyperlink" Target="https://pbprog.ru/tk/pi-964" TargetMode="External"/><Relationship Id="rId322" Type="http://schemas.openxmlformats.org/officeDocument/2006/relationships/hyperlink" Target="javascript:void(0);" TargetMode="External"/><Relationship Id="rId343" Type="http://schemas.openxmlformats.org/officeDocument/2006/relationships/hyperlink" Target="https://pbprog.ru/databases/foodstuffsschp/4/152.php" TargetMode="External"/><Relationship Id="rId364" Type="http://schemas.openxmlformats.org/officeDocument/2006/relationships/hyperlink" Target="https://pbprog.ru/tk/pi-39" TargetMode="External"/><Relationship Id="rId61" Type="http://schemas.openxmlformats.org/officeDocument/2006/relationships/hyperlink" Target="https://pbprog.ru/tk/pi-1181" TargetMode="External"/><Relationship Id="rId82" Type="http://schemas.openxmlformats.org/officeDocument/2006/relationships/hyperlink" Target="javascript:void(0);" TargetMode="External"/><Relationship Id="rId199" Type="http://schemas.openxmlformats.org/officeDocument/2006/relationships/hyperlink" Target="https://pbprog.ru/tk/pi-1179" TargetMode="External"/><Relationship Id="rId203" Type="http://schemas.openxmlformats.org/officeDocument/2006/relationships/hyperlink" Target="https://pbprog.ru/tk/pi-1642" TargetMode="External"/><Relationship Id="rId385" Type="http://schemas.openxmlformats.org/officeDocument/2006/relationships/hyperlink" Target="https://pbprog.ru/tk/pi-1183" TargetMode="External"/><Relationship Id="rId19" Type="http://schemas.openxmlformats.org/officeDocument/2006/relationships/hyperlink" Target="https://pbprog.ru/tk/pi-794" TargetMode="External"/><Relationship Id="rId224" Type="http://schemas.openxmlformats.org/officeDocument/2006/relationships/hyperlink" Target="https://pbprog.ru/tk/pi-39" TargetMode="External"/><Relationship Id="rId245" Type="http://schemas.openxmlformats.org/officeDocument/2006/relationships/hyperlink" Target="https://pbprog.ru/tk/pi-102" TargetMode="External"/><Relationship Id="rId266" Type="http://schemas.openxmlformats.org/officeDocument/2006/relationships/hyperlink" Target="https://pbprog.ru/tk/pi-1335" TargetMode="External"/><Relationship Id="rId287" Type="http://schemas.openxmlformats.org/officeDocument/2006/relationships/hyperlink" Target="https://pbprog.ru/tk/pi-1224" TargetMode="External"/><Relationship Id="rId410" Type="http://schemas.openxmlformats.org/officeDocument/2006/relationships/hyperlink" Target="https://pbprog.ru/tk/pi-1637" TargetMode="External"/><Relationship Id="rId431" Type="http://schemas.openxmlformats.org/officeDocument/2006/relationships/printerSettings" Target="../printerSettings/printerSettings4.bin"/><Relationship Id="rId452" Type="http://schemas.openxmlformats.org/officeDocument/2006/relationships/control" Target="../activeX/activeX11.xml"/><Relationship Id="rId30" Type="http://schemas.openxmlformats.org/officeDocument/2006/relationships/hyperlink" Target="https://pbprog.ru/tk/pi-39" TargetMode="External"/><Relationship Id="rId105" Type="http://schemas.openxmlformats.org/officeDocument/2006/relationships/hyperlink" Target="https://pbprog.ru/tk/pi-39" TargetMode="External"/><Relationship Id="rId126" Type="http://schemas.openxmlformats.org/officeDocument/2006/relationships/hyperlink" Target="https://pbprog.ru/tk/pi-571" TargetMode="External"/><Relationship Id="rId147" Type="http://schemas.openxmlformats.org/officeDocument/2006/relationships/hyperlink" Target="https://pbprog.ru/tk/pi-349" TargetMode="External"/><Relationship Id="rId168" Type="http://schemas.openxmlformats.org/officeDocument/2006/relationships/hyperlink" Target="https://pbprog.ru/tk/pi-187" TargetMode="External"/><Relationship Id="rId312" Type="http://schemas.openxmlformats.org/officeDocument/2006/relationships/hyperlink" Target="https://pbprog.ru/tk/pi-1643" TargetMode="External"/><Relationship Id="rId333" Type="http://schemas.openxmlformats.org/officeDocument/2006/relationships/hyperlink" Target="https://pbprog.ru/tk/pi-1179" TargetMode="External"/><Relationship Id="rId354" Type="http://schemas.openxmlformats.org/officeDocument/2006/relationships/hyperlink" Target="https://pbprog.ru/tk/pi-39" TargetMode="External"/><Relationship Id="rId51" Type="http://schemas.openxmlformats.org/officeDocument/2006/relationships/hyperlink" Target="https://pbprog.ru/tk/pi-1647" TargetMode="External"/><Relationship Id="rId72" Type="http://schemas.openxmlformats.org/officeDocument/2006/relationships/hyperlink" Target="https://pbprog.ru/databases/foodstuffsschp/13/118.php" TargetMode="External"/><Relationship Id="rId93" Type="http://schemas.openxmlformats.org/officeDocument/2006/relationships/hyperlink" Target="https://pbprog.ru/tk/pi-1620" TargetMode="External"/><Relationship Id="rId189" Type="http://schemas.openxmlformats.org/officeDocument/2006/relationships/hyperlink" Target="https://pbprog.ru/tk/pi-39" TargetMode="External"/><Relationship Id="rId375" Type="http://schemas.openxmlformats.org/officeDocument/2006/relationships/hyperlink" Target="https://pbprog.ru/tk/pi-153" TargetMode="External"/><Relationship Id="rId396" Type="http://schemas.openxmlformats.org/officeDocument/2006/relationships/hyperlink" Target="https://pbprog.ru/tk/pi-1800" TargetMode="External"/><Relationship Id="rId3" Type="http://schemas.openxmlformats.org/officeDocument/2006/relationships/hyperlink" Target="https://pbprog.ru/tk/pi-1183" TargetMode="External"/><Relationship Id="rId214" Type="http://schemas.openxmlformats.org/officeDocument/2006/relationships/hyperlink" Target="https://pbprog.ru/tk/pi-573" TargetMode="External"/><Relationship Id="rId235" Type="http://schemas.openxmlformats.org/officeDocument/2006/relationships/hyperlink" Target="https://pbprog.ru/tk/pi-471" TargetMode="External"/><Relationship Id="rId256" Type="http://schemas.openxmlformats.org/officeDocument/2006/relationships/hyperlink" Target="https://pbprog.ru/tk/pi-1647" TargetMode="External"/><Relationship Id="rId277" Type="http://schemas.openxmlformats.org/officeDocument/2006/relationships/hyperlink" Target="https://pbprog.ru/tk/pi-39" TargetMode="External"/><Relationship Id="rId298" Type="http://schemas.openxmlformats.org/officeDocument/2006/relationships/hyperlink" Target="https://pbprog.ru/tk/pi-265" TargetMode="External"/><Relationship Id="rId400" Type="http://schemas.openxmlformats.org/officeDocument/2006/relationships/hyperlink" Target="https://pbprog.ru/tk/pi-284" TargetMode="External"/><Relationship Id="rId421" Type="http://schemas.openxmlformats.org/officeDocument/2006/relationships/hyperlink" Target="https://pbprog.ru/tk/pi-743" TargetMode="External"/><Relationship Id="rId442" Type="http://schemas.openxmlformats.org/officeDocument/2006/relationships/control" Target="../activeX/activeX5.xml"/><Relationship Id="rId116" Type="http://schemas.openxmlformats.org/officeDocument/2006/relationships/hyperlink" Target="https://pbprog.ru/tk/pi-1219" TargetMode="External"/><Relationship Id="rId137" Type="http://schemas.openxmlformats.org/officeDocument/2006/relationships/hyperlink" Target="https://pbprog.ru/tk/pi-166" TargetMode="External"/><Relationship Id="rId158" Type="http://schemas.openxmlformats.org/officeDocument/2006/relationships/hyperlink" Target="https://pbprog.ru/tk/pi-1179" TargetMode="External"/><Relationship Id="rId302" Type="http://schemas.openxmlformats.org/officeDocument/2006/relationships/hyperlink" Target="https://pbprog.ru/tk/pi-153" TargetMode="External"/><Relationship Id="rId323" Type="http://schemas.openxmlformats.org/officeDocument/2006/relationships/hyperlink" Target="https://pbprog.ru/tk/pi-698" TargetMode="External"/><Relationship Id="rId344" Type="http://schemas.openxmlformats.org/officeDocument/2006/relationships/hyperlink" Target="https://pbprog.ru/databases/foodstuffsschp/10/8.php" TargetMode="External"/><Relationship Id="rId20" Type="http://schemas.openxmlformats.org/officeDocument/2006/relationships/hyperlink" Target="https://pbprog.ru/tk/pi-1742" TargetMode="External"/><Relationship Id="rId41" Type="http://schemas.openxmlformats.org/officeDocument/2006/relationships/hyperlink" Target="https://pbprog.ru/tk/pi-804" TargetMode="External"/><Relationship Id="rId62" Type="http://schemas.openxmlformats.org/officeDocument/2006/relationships/hyperlink" Target="https://pbprog.ru/tk/pi-1637" TargetMode="External"/><Relationship Id="rId83" Type="http://schemas.openxmlformats.org/officeDocument/2006/relationships/hyperlink" Target="https://pbprog.ru/tk/pi-253" TargetMode="External"/><Relationship Id="rId179" Type="http://schemas.openxmlformats.org/officeDocument/2006/relationships/hyperlink" Target="https://pbprog.ru/tk/pi-1183" TargetMode="External"/><Relationship Id="rId365" Type="http://schemas.openxmlformats.org/officeDocument/2006/relationships/hyperlink" Target="https://pbprog.ru/tk/pi-1647" TargetMode="External"/><Relationship Id="rId386" Type="http://schemas.openxmlformats.org/officeDocument/2006/relationships/hyperlink" Target="https://pbprog.ru/tk/pi-39" TargetMode="External"/><Relationship Id="rId190" Type="http://schemas.openxmlformats.org/officeDocument/2006/relationships/hyperlink" Target="javascript:void(0);" TargetMode="External"/><Relationship Id="rId204" Type="http://schemas.openxmlformats.org/officeDocument/2006/relationships/hyperlink" Target="https://pbprog.ru/tk/pi-39" TargetMode="External"/><Relationship Id="rId225" Type="http://schemas.openxmlformats.org/officeDocument/2006/relationships/hyperlink" Target="https://pbprog.ru/tk/pi-1653" TargetMode="External"/><Relationship Id="rId246" Type="http://schemas.openxmlformats.org/officeDocument/2006/relationships/hyperlink" Target="https://pbprog.ru/tk/pi-1179" TargetMode="External"/><Relationship Id="rId267" Type="http://schemas.openxmlformats.org/officeDocument/2006/relationships/hyperlink" Target="https://pbprog.ru/tk/pi-255" TargetMode="External"/><Relationship Id="rId288" Type="http://schemas.openxmlformats.org/officeDocument/2006/relationships/hyperlink" Target="https://pbprog.ru/tk/pi-153" TargetMode="External"/><Relationship Id="rId411" Type="http://schemas.openxmlformats.org/officeDocument/2006/relationships/hyperlink" Target="https://pbprog.ru/tk/pi-1219" TargetMode="External"/><Relationship Id="rId432" Type="http://schemas.openxmlformats.org/officeDocument/2006/relationships/drawing" Target="../drawings/drawing2.xml"/><Relationship Id="rId453" Type="http://schemas.openxmlformats.org/officeDocument/2006/relationships/image" Target="../media/image12.emf"/><Relationship Id="rId106" Type="http://schemas.openxmlformats.org/officeDocument/2006/relationships/hyperlink" Target="https://pbprog.ru/tk/pi-102" TargetMode="External"/><Relationship Id="rId127" Type="http://schemas.openxmlformats.org/officeDocument/2006/relationships/hyperlink" Target="https://pbprog.ru/tk/pi-573" TargetMode="External"/><Relationship Id="rId313" Type="http://schemas.openxmlformats.org/officeDocument/2006/relationships/hyperlink" Target="https://pbprog.ru/tk/pi-1653" TargetMode="External"/><Relationship Id="rId10" Type="http://schemas.openxmlformats.org/officeDocument/2006/relationships/hyperlink" Target="https://pbprog.ru/tk/pi-1653" TargetMode="External"/><Relationship Id="rId31" Type="http://schemas.openxmlformats.org/officeDocument/2006/relationships/hyperlink" Target="https://pbprog.ru/tk/pi-1741" TargetMode="External"/><Relationship Id="rId52" Type="http://schemas.openxmlformats.org/officeDocument/2006/relationships/hyperlink" Target="https://pbprog.ru/tk/pi-1753" TargetMode="External"/><Relationship Id="rId73" Type="http://schemas.openxmlformats.org/officeDocument/2006/relationships/hyperlink" Target="https://pbprog.ru/tk/pi-1643" TargetMode="External"/><Relationship Id="rId94" Type="http://schemas.openxmlformats.org/officeDocument/2006/relationships/hyperlink" Target="https://pbprog.ru/tk/pi-166" TargetMode="External"/><Relationship Id="rId148" Type="http://schemas.openxmlformats.org/officeDocument/2006/relationships/hyperlink" Target="https://pbprog.ru/tk/pi-1800" TargetMode="External"/><Relationship Id="rId169" Type="http://schemas.openxmlformats.org/officeDocument/2006/relationships/hyperlink" Target="https://pbprog.ru/tk/pi-1647" TargetMode="External"/><Relationship Id="rId334" Type="http://schemas.openxmlformats.org/officeDocument/2006/relationships/hyperlink" Target="https://pbprog.ru/tk/pi-153" TargetMode="External"/><Relationship Id="rId355" Type="http://schemas.openxmlformats.org/officeDocument/2006/relationships/hyperlink" Target="https://pbprog.ru/tk/pi-1275" TargetMode="External"/><Relationship Id="rId376" Type="http://schemas.openxmlformats.org/officeDocument/2006/relationships/hyperlink" Target="https://pbprog.ru/tk/pi-1642" TargetMode="External"/><Relationship Id="rId397" Type="http://schemas.openxmlformats.org/officeDocument/2006/relationships/hyperlink" Target="https://pbprog.ru/tk/pi-1224" TargetMode="External"/><Relationship Id="rId4" Type="http://schemas.openxmlformats.org/officeDocument/2006/relationships/hyperlink" Target="https://pbprog.ru/tk/pi-39" TargetMode="External"/><Relationship Id="rId180" Type="http://schemas.openxmlformats.org/officeDocument/2006/relationships/hyperlink" Target="https://pbprog.ru/tk/pi-39" TargetMode="External"/><Relationship Id="rId215" Type="http://schemas.openxmlformats.org/officeDocument/2006/relationships/hyperlink" Target="https://pbprog.ru/tk/pi-577" TargetMode="External"/><Relationship Id="rId236" Type="http://schemas.openxmlformats.org/officeDocument/2006/relationships/hyperlink" Target="https://pbprog.ru/tk/pi-1647" TargetMode="External"/><Relationship Id="rId257" Type="http://schemas.openxmlformats.org/officeDocument/2006/relationships/hyperlink" Target="javascript:void(0);" TargetMode="External"/><Relationship Id="rId278" Type="http://schemas.openxmlformats.org/officeDocument/2006/relationships/hyperlink" Target="https://pbprog.ru/tk/pi-1183" TargetMode="External"/><Relationship Id="rId401" Type="http://schemas.openxmlformats.org/officeDocument/2006/relationships/hyperlink" Target="https://pbprog.ru/tk/pi-95" TargetMode="External"/><Relationship Id="rId422" Type="http://schemas.openxmlformats.org/officeDocument/2006/relationships/hyperlink" Target="https://pbprog.ru/tk/pi-804" TargetMode="External"/><Relationship Id="rId443" Type="http://schemas.openxmlformats.org/officeDocument/2006/relationships/image" Target="../media/image8.emf"/><Relationship Id="rId303" Type="http://schemas.openxmlformats.org/officeDocument/2006/relationships/hyperlink" Target="https://pbprog.ru/tk/pi-102" TargetMode="External"/><Relationship Id="rId42" Type="http://schemas.openxmlformats.org/officeDocument/2006/relationships/hyperlink" Target="https://pbprog.ru/tk/pi-187" TargetMode="External"/><Relationship Id="rId84" Type="http://schemas.openxmlformats.org/officeDocument/2006/relationships/hyperlink" Target="https://pbprog.ru/tk/pi-1651" TargetMode="External"/><Relationship Id="rId138" Type="http://schemas.openxmlformats.org/officeDocument/2006/relationships/hyperlink" Target="https://pbprog.ru/tk/pi-1183" TargetMode="External"/><Relationship Id="rId345" Type="http://schemas.openxmlformats.org/officeDocument/2006/relationships/hyperlink" Target="https://pbprog.ru/databases/foodstuffsschp/12/314.php" TargetMode="External"/><Relationship Id="rId387" Type="http://schemas.openxmlformats.org/officeDocument/2006/relationships/hyperlink" Target="https://pbprog.ru/tk/pi-1653" TargetMode="External"/><Relationship Id="rId191" Type="http://schemas.openxmlformats.org/officeDocument/2006/relationships/hyperlink" Target="https://pbprog.ru/tk/pi-1647" TargetMode="External"/><Relationship Id="rId205" Type="http://schemas.openxmlformats.org/officeDocument/2006/relationships/hyperlink" Target="https://pbprog.ru/tk/pi-1637" TargetMode="External"/><Relationship Id="rId247" Type="http://schemas.openxmlformats.org/officeDocument/2006/relationships/hyperlink" Target="https://pbprog.ru/tk/pi-153" TargetMode="External"/><Relationship Id="rId412" Type="http://schemas.openxmlformats.org/officeDocument/2006/relationships/hyperlink" Target="https://pbprog.ru/tk/pi-39" TargetMode="External"/><Relationship Id="rId107" Type="http://schemas.openxmlformats.org/officeDocument/2006/relationships/hyperlink" Target="https://pbprog.ru/tk/pi-229" TargetMode="External"/><Relationship Id="rId289" Type="http://schemas.openxmlformats.org/officeDocument/2006/relationships/hyperlink" Target="https://pbprog.ru/tk/pi-1181" TargetMode="External"/><Relationship Id="rId454" Type="http://schemas.openxmlformats.org/officeDocument/2006/relationships/control" Target="../activeX/activeX12.xml"/><Relationship Id="rId11" Type="http://schemas.openxmlformats.org/officeDocument/2006/relationships/hyperlink" Target="https://pbprog.ru/tk/pi-147" TargetMode="External"/><Relationship Id="rId53" Type="http://schemas.openxmlformats.org/officeDocument/2006/relationships/hyperlink" Target="https://pbprog.ru/tk/pi-805" TargetMode="External"/><Relationship Id="rId149" Type="http://schemas.openxmlformats.org/officeDocument/2006/relationships/hyperlink" Target="https://pbprog.ru/tk/pi-1224" TargetMode="External"/><Relationship Id="rId314" Type="http://schemas.openxmlformats.org/officeDocument/2006/relationships/hyperlink" Target="https://pbprog.ru/tk/pi-148" TargetMode="External"/><Relationship Id="rId356" Type="http://schemas.openxmlformats.org/officeDocument/2006/relationships/hyperlink" Target="https://pbprog.ru/tk/pi-1653" TargetMode="External"/><Relationship Id="rId398" Type="http://schemas.openxmlformats.org/officeDocument/2006/relationships/hyperlink" Target="https://pbprog.ru/tk/pi-153" TargetMode="External"/><Relationship Id="rId95" Type="http://schemas.openxmlformats.org/officeDocument/2006/relationships/hyperlink" Target="https://pbprog.ru/tk/pi-39" TargetMode="External"/><Relationship Id="rId160" Type="http://schemas.openxmlformats.org/officeDocument/2006/relationships/hyperlink" Target="https://pbprog.ru/tk/pi-1181" TargetMode="External"/><Relationship Id="rId216" Type="http://schemas.openxmlformats.org/officeDocument/2006/relationships/hyperlink" Target="https://pbprog.ru/tk/pi-578" TargetMode="External"/><Relationship Id="rId423" Type="http://schemas.openxmlformats.org/officeDocument/2006/relationships/hyperlink" Target="https://pbprog.ru/tk/pi-187" TargetMode="External"/><Relationship Id="rId258" Type="http://schemas.openxmlformats.org/officeDocument/2006/relationships/hyperlink" Target="https://pbprog.ru/tk/pi-941" TargetMode="External"/><Relationship Id="rId22" Type="http://schemas.openxmlformats.org/officeDocument/2006/relationships/hyperlink" Target="https://pbprog.ru/tk/tu-257" TargetMode="External"/><Relationship Id="rId64" Type="http://schemas.openxmlformats.org/officeDocument/2006/relationships/hyperlink" Target="https://pbprog.ru/tk/pi-39" TargetMode="External"/><Relationship Id="rId118" Type="http://schemas.openxmlformats.org/officeDocument/2006/relationships/hyperlink" Target="https://pbprog.ru/tk/pi-327" TargetMode="External"/><Relationship Id="rId325" Type="http://schemas.openxmlformats.org/officeDocument/2006/relationships/hyperlink" Target="https://pbprog.ru/tk/pi-1653" TargetMode="External"/><Relationship Id="rId367" Type="http://schemas.openxmlformats.org/officeDocument/2006/relationships/hyperlink" Target="https://pbprog.ru/tk/pi-562" TargetMode="External"/><Relationship Id="rId171" Type="http://schemas.openxmlformats.org/officeDocument/2006/relationships/hyperlink" Target="https://pbprog.ru/tk/pi-39" TargetMode="External"/><Relationship Id="rId227" Type="http://schemas.openxmlformats.org/officeDocument/2006/relationships/hyperlink" Target="javascript:void(0);" TargetMode="External"/><Relationship Id="rId269" Type="http://schemas.openxmlformats.org/officeDocument/2006/relationships/hyperlink" Target="https://pbprog.ru/tk/pi-727" TargetMode="External"/><Relationship Id="rId434" Type="http://schemas.openxmlformats.org/officeDocument/2006/relationships/control" Target="../activeX/activeX1.xml"/><Relationship Id="rId33" Type="http://schemas.openxmlformats.org/officeDocument/2006/relationships/hyperlink" Target="javascript:void(0);" TargetMode="External"/><Relationship Id="rId129" Type="http://schemas.openxmlformats.org/officeDocument/2006/relationships/hyperlink" Target="https://pbprog.ru/tk/pi-153" TargetMode="External"/><Relationship Id="rId280" Type="http://schemas.openxmlformats.org/officeDocument/2006/relationships/hyperlink" Target="https://pbprog.ru/tk/pi-1647" TargetMode="External"/><Relationship Id="rId336" Type="http://schemas.openxmlformats.org/officeDocument/2006/relationships/hyperlink" Target="https://pbprog.ru/tk/tu-43" TargetMode="External"/><Relationship Id="rId75" Type="http://schemas.openxmlformats.org/officeDocument/2006/relationships/hyperlink" Target="https://pbprog.ru/tk/pi-61" TargetMode="External"/><Relationship Id="rId140" Type="http://schemas.openxmlformats.org/officeDocument/2006/relationships/hyperlink" Target="https://pbprog.ru/tk/pi-1653" TargetMode="External"/><Relationship Id="rId182" Type="http://schemas.openxmlformats.org/officeDocument/2006/relationships/hyperlink" Target="https://pbprog.ru/tk/pi-1184" TargetMode="External"/><Relationship Id="rId378" Type="http://schemas.openxmlformats.org/officeDocument/2006/relationships/hyperlink" Target="javascript:void(0);" TargetMode="External"/><Relationship Id="rId403" Type="http://schemas.openxmlformats.org/officeDocument/2006/relationships/hyperlink" Target="https://pbprog.ru/tk/pi-102" TargetMode="External"/><Relationship Id="rId6" Type="http://schemas.openxmlformats.org/officeDocument/2006/relationships/hyperlink" Target="https://pbprog.ru/tk/pi-1647" TargetMode="External"/><Relationship Id="rId238" Type="http://schemas.openxmlformats.org/officeDocument/2006/relationships/hyperlink" Target="https://pbprog.ru/tk/pi-698" TargetMode="External"/><Relationship Id="rId445" Type="http://schemas.openxmlformats.org/officeDocument/2006/relationships/image" Target="../media/image9.emf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hyperlink" Target="https://pbprog.ru/tk/pi-561" TargetMode="External"/><Relationship Id="rId299" Type="http://schemas.openxmlformats.org/officeDocument/2006/relationships/hyperlink" Target="https://pbprog.ru/tk/pi-148" TargetMode="External"/><Relationship Id="rId21" Type="http://schemas.openxmlformats.org/officeDocument/2006/relationships/hyperlink" Target="https://pbprog.ru/tk/pi-1181" TargetMode="External"/><Relationship Id="rId63" Type="http://schemas.openxmlformats.org/officeDocument/2006/relationships/hyperlink" Target="https://pbprog.ru/databases/foodstuffsschp/12/314.php" TargetMode="External"/><Relationship Id="rId159" Type="http://schemas.openxmlformats.org/officeDocument/2006/relationships/hyperlink" Target="https://pbprog.ru/tk/pi-1647" TargetMode="External"/><Relationship Id="rId324" Type="http://schemas.openxmlformats.org/officeDocument/2006/relationships/hyperlink" Target="https://pbprog.ru/tk/pi-39" TargetMode="External"/><Relationship Id="rId366" Type="http://schemas.openxmlformats.org/officeDocument/2006/relationships/hyperlink" Target="https://pbprog.ru/tk/pi-1653" TargetMode="External"/><Relationship Id="rId170" Type="http://schemas.openxmlformats.org/officeDocument/2006/relationships/hyperlink" Target="https://pbprog.ru/tk/pi-39" TargetMode="External"/><Relationship Id="rId226" Type="http://schemas.openxmlformats.org/officeDocument/2006/relationships/hyperlink" Target="https://pbprog.ru/tk/pi-1647" TargetMode="External"/><Relationship Id="rId268" Type="http://schemas.openxmlformats.org/officeDocument/2006/relationships/hyperlink" Target="https://pbprog.ru/tk/pi-1183" TargetMode="External"/><Relationship Id="rId32" Type="http://schemas.openxmlformats.org/officeDocument/2006/relationships/hyperlink" Target="javascript:void(0);" TargetMode="External"/><Relationship Id="rId74" Type="http://schemas.openxmlformats.org/officeDocument/2006/relationships/hyperlink" Target="https://pbprog.ru/tk/pi-1653" TargetMode="External"/><Relationship Id="rId128" Type="http://schemas.openxmlformats.org/officeDocument/2006/relationships/hyperlink" Target="https://pbprog.ru/tk/pi-1781" TargetMode="External"/><Relationship Id="rId335" Type="http://schemas.openxmlformats.org/officeDocument/2006/relationships/hyperlink" Target="javascript:void(0);" TargetMode="External"/><Relationship Id="rId377" Type="http://schemas.openxmlformats.org/officeDocument/2006/relationships/hyperlink" Target="https://pbprog.ru/tk/pi-39" TargetMode="External"/><Relationship Id="rId5" Type="http://schemas.openxmlformats.org/officeDocument/2006/relationships/hyperlink" Target="https://pbprog.ru/tk/pi-1647" TargetMode="External"/><Relationship Id="rId181" Type="http://schemas.openxmlformats.org/officeDocument/2006/relationships/hyperlink" Target="https://pbprog.ru/tk/pi-1647" TargetMode="External"/><Relationship Id="rId237" Type="http://schemas.openxmlformats.org/officeDocument/2006/relationships/hyperlink" Target="https://pbprog.ru/tk/pi-153" TargetMode="External"/><Relationship Id="rId402" Type="http://schemas.openxmlformats.org/officeDocument/2006/relationships/hyperlink" Target="https://pbprog.ru/tk/pi-804" TargetMode="External"/><Relationship Id="rId279" Type="http://schemas.openxmlformats.org/officeDocument/2006/relationships/hyperlink" Target="https://pbprog.ru/tk/pi-229" TargetMode="External"/><Relationship Id="rId43" Type="http://schemas.openxmlformats.org/officeDocument/2006/relationships/hyperlink" Target="https://pbprog.ru/tk/pi-39" TargetMode="External"/><Relationship Id="rId139" Type="http://schemas.openxmlformats.org/officeDocument/2006/relationships/hyperlink" Target="https://pbprog.ru/tk/pi-39" TargetMode="External"/><Relationship Id="rId290" Type="http://schemas.openxmlformats.org/officeDocument/2006/relationships/hyperlink" Target="https://pbprog.ru/tk/pi-1647" TargetMode="External"/><Relationship Id="rId304" Type="http://schemas.openxmlformats.org/officeDocument/2006/relationships/hyperlink" Target="https://pbprog.ru/tk/pi-39" TargetMode="External"/><Relationship Id="rId346" Type="http://schemas.openxmlformats.org/officeDocument/2006/relationships/hyperlink" Target="http://pbprog.ru/products/programs.php?SECTION_ID=122&amp;ELEMENT_ID=555" TargetMode="External"/><Relationship Id="rId388" Type="http://schemas.openxmlformats.org/officeDocument/2006/relationships/hyperlink" Target="https://pbprog.ru/tk/pi-1642" TargetMode="External"/><Relationship Id="rId85" Type="http://schemas.openxmlformats.org/officeDocument/2006/relationships/hyperlink" Target="https://pbprog.ru/tk/pi-244" TargetMode="External"/><Relationship Id="rId150" Type="http://schemas.openxmlformats.org/officeDocument/2006/relationships/hyperlink" Target="https://pbprog.ru/tk/pi-1181" TargetMode="External"/><Relationship Id="rId171" Type="http://schemas.openxmlformats.org/officeDocument/2006/relationships/hyperlink" Target="https://pbprog.ru/tk/pi-1653" TargetMode="External"/><Relationship Id="rId192" Type="http://schemas.openxmlformats.org/officeDocument/2006/relationships/hyperlink" Target="https://pbprog.ru/tk/pi-1653" TargetMode="External"/><Relationship Id="rId206" Type="http://schemas.openxmlformats.org/officeDocument/2006/relationships/hyperlink" Target="https://pbprog.ru/tk/pi-578" TargetMode="External"/><Relationship Id="rId227" Type="http://schemas.openxmlformats.org/officeDocument/2006/relationships/hyperlink" Target="javascript:void(0);" TargetMode="External"/><Relationship Id="rId413" Type="http://schemas.openxmlformats.org/officeDocument/2006/relationships/hyperlink" Target="https://pbprog.ru/tk/pi-1224" TargetMode="External"/><Relationship Id="rId248" Type="http://schemas.openxmlformats.org/officeDocument/2006/relationships/hyperlink" Target="https://pbprog.ru/tk/pi-941" TargetMode="External"/><Relationship Id="rId269" Type="http://schemas.openxmlformats.org/officeDocument/2006/relationships/hyperlink" Target="https://pbprog.ru/tk/pi-1653" TargetMode="External"/><Relationship Id="rId12" Type="http://schemas.openxmlformats.org/officeDocument/2006/relationships/hyperlink" Target="https://pbprog.ru/tk/pi-39" TargetMode="External"/><Relationship Id="rId33" Type="http://schemas.openxmlformats.org/officeDocument/2006/relationships/hyperlink" Target="https://pbprog.ru/tk/pi-44" TargetMode="External"/><Relationship Id="rId108" Type="http://schemas.openxmlformats.org/officeDocument/2006/relationships/hyperlink" Target="https://pbprog.ru/tk/pi-42" TargetMode="External"/><Relationship Id="rId129" Type="http://schemas.openxmlformats.org/officeDocument/2006/relationships/hyperlink" Target="https://pbprog.ru/tk/pi-1653" TargetMode="External"/><Relationship Id="rId280" Type="http://schemas.openxmlformats.org/officeDocument/2006/relationships/hyperlink" Target="https://pbprog.ru/tk/pi-206" TargetMode="External"/><Relationship Id="rId315" Type="http://schemas.openxmlformats.org/officeDocument/2006/relationships/hyperlink" Target="https://pbprog.ru/tk/pi-1671" TargetMode="External"/><Relationship Id="rId336" Type="http://schemas.openxmlformats.org/officeDocument/2006/relationships/hyperlink" Target="https://pbprog.ru/tk/pi-253" TargetMode="External"/><Relationship Id="rId357" Type="http://schemas.openxmlformats.org/officeDocument/2006/relationships/hyperlink" Target="https://pbprog.ru/tk/pi-571" TargetMode="External"/><Relationship Id="rId54" Type="http://schemas.openxmlformats.org/officeDocument/2006/relationships/hyperlink" Target="https://pbprog.ru/tk/pi-153" TargetMode="External"/><Relationship Id="rId75" Type="http://schemas.openxmlformats.org/officeDocument/2006/relationships/hyperlink" Target="https://pbprog.ru/tk/pi-148" TargetMode="External"/><Relationship Id="rId96" Type="http://schemas.openxmlformats.org/officeDocument/2006/relationships/hyperlink" Target="https://pbprog.ru/tk/pi-1647" TargetMode="External"/><Relationship Id="rId140" Type="http://schemas.openxmlformats.org/officeDocument/2006/relationships/hyperlink" Target="https://pbprog.ru/tk/pi-1653" TargetMode="External"/><Relationship Id="rId161" Type="http://schemas.openxmlformats.org/officeDocument/2006/relationships/hyperlink" Target="https://pbprog.ru/tk/pi-39" TargetMode="External"/><Relationship Id="rId182" Type="http://schemas.openxmlformats.org/officeDocument/2006/relationships/hyperlink" Target="https://pbprog.ru/tk/pi-1753" TargetMode="External"/><Relationship Id="rId217" Type="http://schemas.openxmlformats.org/officeDocument/2006/relationships/hyperlink" Target="javascript:void(0);" TargetMode="External"/><Relationship Id="rId378" Type="http://schemas.openxmlformats.org/officeDocument/2006/relationships/hyperlink" Target="https://pbprog.ru/tk/pi-1653" TargetMode="External"/><Relationship Id="rId399" Type="http://schemas.openxmlformats.org/officeDocument/2006/relationships/hyperlink" Target="https://pbprog.ru/tk/pi-1794" TargetMode="External"/><Relationship Id="rId403" Type="http://schemas.openxmlformats.org/officeDocument/2006/relationships/hyperlink" Target="https://pbprog.ru/tk/pi-187" TargetMode="External"/><Relationship Id="rId6" Type="http://schemas.openxmlformats.org/officeDocument/2006/relationships/hyperlink" Target="https://pbprog.ru/tk/pi-1647" TargetMode="External"/><Relationship Id="rId238" Type="http://schemas.openxmlformats.org/officeDocument/2006/relationships/hyperlink" Target="https://pbprog.ru/tk/pi-1642" TargetMode="External"/><Relationship Id="rId259" Type="http://schemas.openxmlformats.org/officeDocument/2006/relationships/hyperlink" Target="https://pbprog.ru/tk/pi-727" TargetMode="External"/><Relationship Id="rId424" Type="http://schemas.openxmlformats.org/officeDocument/2006/relationships/hyperlink" Target="https://pbprog.ru/tk/pi-153" TargetMode="External"/><Relationship Id="rId23" Type="http://schemas.openxmlformats.org/officeDocument/2006/relationships/hyperlink" Target="https://pbprog.ru/tk/pi-1666" TargetMode="External"/><Relationship Id="rId119" Type="http://schemas.openxmlformats.org/officeDocument/2006/relationships/hyperlink" Target="https://pbprog.ru/tk/pi-564" TargetMode="External"/><Relationship Id="rId270" Type="http://schemas.openxmlformats.org/officeDocument/2006/relationships/hyperlink" Target="https://pbprog.ru/tk/pi-1647" TargetMode="External"/><Relationship Id="rId291" Type="http://schemas.openxmlformats.org/officeDocument/2006/relationships/hyperlink" Target="javascript:void(0);" TargetMode="External"/><Relationship Id="rId305" Type="http://schemas.openxmlformats.org/officeDocument/2006/relationships/hyperlink" Target="https://pbprog.ru/tk/pi-1647" TargetMode="External"/><Relationship Id="rId326" Type="http://schemas.openxmlformats.org/officeDocument/2006/relationships/hyperlink" Target="https://pbprog.ru/tk/pi-327" TargetMode="External"/><Relationship Id="rId347" Type="http://schemas.openxmlformats.org/officeDocument/2006/relationships/hyperlink" Target="javascript:void(0);" TargetMode="External"/><Relationship Id="rId44" Type="http://schemas.openxmlformats.org/officeDocument/2006/relationships/hyperlink" Target="https://pbprog.ru/tk/pi-1653" TargetMode="External"/><Relationship Id="rId65" Type="http://schemas.openxmlformats.org/officeDocument/2006/relationships/hyperlink" Target="https://pbprog.ru/databases/foodstuffsschp/9/19.php" TargetMode="External"/><Relationship Id="rId86" Type="http://schemas.openxmlformats.org/officeDocument/2006/relationships/hyperlink" Target="https://pbprog.ru/tk/pi-1639" TargetMode="External"/><Relationship Id="rId130" Type="http://schemas.openxmlformats.org/officeDocument/2006/relationships/hyperlink" Target="https://pbprog.ru/tk/pi-39" TargetMode="External"/><Relationship Id="rId151" Type="http://schemas.openxmlformats.org/officeDocument/2006/relationships/hyperlink" Target="https://pbprog.ru/tk/tu-43" TargetMode="External"/><Relationship Id="rId368" Type="http://schemas.openxmlformats.org/officeDocument/2006/relationships/hyperlink" Target="javascript:void(0);" TargetMode="External"/><Relationship Id="rId389" Type="http://schemas.openxmlformats.org/officeDocument/2006/relationships/hyperlink" Target="https://pbprog.ru/tk/pi-39" TargetMode="External"/><Relationship Id="rId172" Type="http://schemas.openxmlformats.org/officeDocument/2006/relationships/hyperlink" Target="https://pbprog.ru/tk/pi-1184" TargetMode="External"/><Relationship Id="rId193" Type="http://schemas.openxmlformats.org/officeDocument/2006/relationships/hyperlink" Target="https://pbprog.ru/tk/pi-1642" TargetMode="External"/><Relationship Id="rId207" Type="http://schemas.openxmlformats.org/officeDocument/2006/relationships/hyperlink" Target="https://pbprog.ru/tk/pi-1179" TargetMode="External"/><Relationship Id="rId228" Type="http://schemas.openxmlformats.org/officeDocument/2006/relationships/hyperlink" Target="https://pbprog.ru/tk/pi-698" TargetMode="External"/><Relationship Id="rId249" Type="http://schemas.openxmlformats.org/officeDocument/2006/relationships/hyperlink" Target="https://pbprog.ru/tk/pi-931" TargetMode="External"/><Relationship Id="rId414" Type="http://schemas.openxmlformats.org/officeDocument/2006/relationships/hyperlink" Target="https://pbprog.ru/tk/pi-153" TargetMode="External"/><Relationship Id="rId13" Type="http://schemas.openxmlformats.org/officeDocument/2006/relationships/hyperlink" Target="https://pbprog.ru/tk/pi-102" TargetMode="External"/><Relationship Id="rId109" Type="http://schemas.openxmlformats.org/officeDocument/2006/relationships/hyperlink" Target="https://pbprog.ru/tk/pi-964" TargetMode="External"/><Relationship Id="rId260" Type="http://schemas.openxmlformats.org/officeDocument/2006/relationships/hyperlink" Target="https://pbprog.ru/tk/pi-327" TargetMode="External"/><Relationship Id="rId281" Type="http://schemas.openxmlformats.org/officeDocument/2006/relationships/hyperlink" Target="https://pbprog.ru/tk/pi-480" TargetMode="External"/><Relationship Id="rId316" Type="http://schemas.openxmlformats.org/officeDocument/2006/relationships/hyperlink" Target="https://pbprog.ru/tk/tu-257" TargetMode="External"/><Relationship Id="rId337" Type="http://schemas.openxmlformats.org/officeDocument/2006/relationships/hyperlink" Target="https://pbprog.ru/tk/pi-1651" TargetMode="External"/><Relationship Id="rId34" Type="http://schemas.openxmlformats.org/officeDocument/2006/relationships/hyperlink" Target="https://pbprog.ru/tk/pi-981" TargetMode="External"/><Relationship Id="rId55" Type="http://schemas.openxmlformats.org/officeDocument/2006/relationships/hyperlink" Target="https://pbprog.ru/tk/pi-1642" TargetMode="External"/><Relationship Id="rId76" Type="http://schemas.openxmlformats.org/officeDocument/2006/relationships/hyperlink" Target="https://pbprog.ru/tk/pi-39" TargetMode="External"/><Relationship Id="rId97" Type="http://schemas.openxmlformats.org/officeDocument/2006/relationships/hyperlink" Target="https://pbprog.ru/tk/pi-1800" TargetMode="External"/><Relationship Id="rId120" Type="http://schemas.openxmlformats.org/officeDocument/2006/relationships/hyperlink" Target="https://pbprog.ru/tk/pi-565" TargetMode="External"/><Relationship Id="rId141" Type="http://schemas.openxmlformats.org/officeDocument/2006/relationships/hyperlink" Target="https://pbprog.ru/tk/pi-39" TargetMode="External"/><Relationship Id="rId358" Type="http://schemas.openxmlformats.org/officeDocument/2006/relationships/hyperlink" Target="https://pbprog.ru/tk/pi-573" TargetMode="External"/><Relationship Id="rId379" Type="http://schemas.openxmlformats.org/officeDocument/2006/relationships/hyperlink" Target="https://pbprog.ru/tk/pi-39" TargetMode="External"/><Relationship Id="rId7" Type="http://schemas.openxmlformats.org/officeDocument/2006/relationships/hyperlink" Target="https://pbprog.ru/tk/pi-698" TargetMode="External"/><Relationship Id="rId162" Type="http://schemas.openxmlformats.org/officeDocument/2006/relationships/hyperlink" Target="https://pbprog.ru/tk/pi-964" TargetMode="External"/><Relationship Id="rId183" Type="http://schemas.openxmlformats.org/officeDocument/2006/relationships/hyperlink" Target="https://pbprog.ru/tk/pi-805" TargetMode="External"/><Relationship Id="rId218" Type="http://schemas.openxmlformats.org/officeDocument/2006/relationships/hyperlink" Target="https://pbprog.ru/tk/pi-1620" TargetMode="External"/><Relationship Id="rId239" Type="http://schemas.openxmlformats.org/officeDocument/2006/relationships/hyperlink" Target="https://pbprog.ru/tk/pi-1181" TargetMode="External"/><Relationship Id="rId390" Type="http://schemas.openxmlformats.org/officeDocument/2006/relationships/hyperlink" Target="https://pbprog.ru/tk/pi-1637" TargetMode="External"/><Relationship Id="rId404" Type="http://schemas.openxmlformats.org/officeDocument/2006/relationships/hyperlink" Target="https://pbprog.ru/tk/pi-39" TargetMode="External"/><Relationship Id="rId425" Type="http://schemas.openxmlformats.org/officeDocument/2006/relationships/hyperlink" Target="https://pbprog.ru/tk/pi-1181" TargetMode="External"/><Relationship Id="rId250" Type="http://schemas.openxmlformats.org/officeDocument/2006/relationships/hyperlink" Target="https://pbprog.ru/tk/pi-1794" TargetMode="External"/><Relationship Id="rId271" Type="http://schemas.openxmlformats.org/officeDocument/2006/relationships/hyperlink" Target="https://pbprog.ru/tk/pi-1653" TargetMode="External"/><Relationship Id="rId292" Type="http://schemas.openxmlformats.org/officeDocument/2006/relationships/hyperlink" Target="https://pbprog.ru/tk/pi-176" TargetMode="External"/><Relationship Id="rId306" Type="http://schemas.openxmlformats.org/officeDocument/2006/relationships/hyperlink" Target="https://pbprog.ru/tk/pi-1647" TargetMode="External"/><Relationship Id="rId24" Type="http://schemas.openxmlformats.org/officeDocument/2006/relationships/hyperlink" Target="https://pbprog.ru/tk/pi-1636" TargetMode="External"/><Relationship Id="rId45" Type="http://schemas.openxmlformats.org/officeDocument/2006/relationships/hyperlink" Target="https://pbprog.ru/tk/pi-39" TargetMode="External"/><Relationship Id="rId66" Type="http://schemas.openxmlformats.org/officeDocument/2006/relationships/hyperlink" Target="https://pbprog.ru/databases/foodstuffsschp/10/8.php" TargetMode="External"/><Relationship Id="rId87" Type="http://schemas.openxmlformats.org/officeDocument/2006/relationships/hyperlink" Target="javascript:void(0);" TargetMode="External"/><Relationship Id="rId110" Type="http://schemas.openxmlformats.org/officeDocument/2006/relationships/hyperlink" Target="https://pbprog.ru/tk/pi-153" TargetMode="External"/><Relationship Id="rId131" Type="http://schemas.openxmlformats.org/officeDocument/2006/relationships/hyperlink" Target="javascript:void(0);" TargetMode="External"/><Relationship Id="rId327" Type="http://schemas.openxmlformats.org/officeDocument/2006/relationships/hyperlink" Target="https://pbprog.ru/databases/foodstuffsschp/4/152.php" TargetMode="External"/><Relationship Id="rId348" Type="http://schemas.openxmlformats.org/officeDocument/2006/relationships/hyperlink" Target="https://pbprog.ru/tk/pi-1204" TargetMode="External"/><Relationship Id="rId369" Type="http://schemas.openxmlformats.org/officeDocument/2006/relationships/hyperlink" Target="https://pbprog.ru/tk/pi-266" TargetMode="External"/><Relationship Id="rId152" Type="http://schemas.openxmlformats.org/officeDocument/2006/relationships/hyperlink" Target="https://pbprog.ru/tk/pi-1666" TargetMode="External"/><Relationship Id="rId173" Type="http://schemas.openxmlformats.org/officeDocument/2006/relationships/hyperlink" Target="https://pbprog.ru/tk/pi-1647" TargetMode="External"/><Relationship Id="rId194" Type="http://schemas.openxmlformats.org/officeDocument/2006/relationships/hyperlink" Target="https://pbprog.ru/tk/pi-39" TargetMode="External"/><Relationship Id="rId208" Type="http://schemas.openxmlformats.org/officeDocument/2006/relationships/hyperlink" Target="https://pbprog.ru/tk/pi-153" TargetMode="External"/><Relationship Id="rId229" Type="http://schemas.openxmlformats.org/officeDocument/2006/relationships/hyperlink" Target="https://pbprog.ru/tk/pi-39" TargetMode="External"/><Relationship Id="rId380" Type="http://schemas.openxmlformats.org/officeDocument/2006/relationships/hyperlink" Target="https://pbprog.ru/tk/pi-284" TargetMode="External"/><Relationship Id="rId415" Type="http://schemas.openxmlformats.org/officeDocument/2006/relationships/hyperlink" Target="https://pbprog.ru/tk/pi-1181" TargetMode="External"/><Relationship Id="rId240" Type="http://schemas.openxmlformats.org/officeDocument/2006/relationships/hyperlink" Target="https://pbprog.ru/tk/pi-1637" TargetMode="External"/><Relationship Id="rId261" Type="http://schemas.openxmlformats.org/officeDocument/2006/relationships/hyperlink" Target="javascript:void(0);" TargetMode="External"/><Relationship Id="rId14" Type="http://schemas.openxmlformats.org/officeDocument/2006/relationships/hyperlink" Target="https://pbprog.ru/tk/pi-794" TargetMode="External"/><Relationship Id="rId35" Type="http://schemas.openxmlformats.org/officeDocument/2006/relationships/hyperlink" Target="https://pbprog.ru/tk/pi-345" TargetMode="External"/><Relationship Id="rId56" Type="http://schemas.openxmlformats.org/officeDocument/2006/relationships/hyperlink" Target="https://pbprog.ru/tk/pi-1181" TargetMode="External"/><Relationship Id="rId77" Type="http://schemas.openxmlformats.org/officeDocument/2006/relationships/hyperlink" Target="javascript:void(0);" TargetMode="External"/><Relationship Id="rId100" Type="http://schemas.openxmlformats.org/officeDocument/2006/relationships/hyperlink" Target="https://pbprog.ru/tk/pi-39" TargetMode="External"/><Relationship Id="rId282" Type="http://schemas.openxmlformats.org/officeDocument/2006/relationships/hyperlink" Target="https://pbprog.ru/tk/pi-166" TargetMode="External"/><Relationship Id="rId317" Type="http://schemas.openxmlformats.org/officeDocument/2006/relationships/hyperlink" Target="https://pbprog.ru/tk/pi-791" TargetMode="External"/><Relationship Id="rId338" Type="http://schemas.openxmlformats.org/officeDocument/2006/relationships/hyperlink" Target="https://pbprog.ru/tk/pi-1159" TargetMode="External"/><Relationship Id="rId359" Type="http://schemas.openxmlformats.org/officeDocument/2006/relationships/hyperlink" Target="https://pbprog.ru/tk/pi-1181" TargetMode="External"/><Relationship Id="rId8" Type="http://schemas.openxmlformats.org/officeDocument/2006/relationships/hyperlink" Target="https://pbprog.ru/tk/pi-39" TargetMode="External"/><Relationship Id="rId98" Type="http://schemas.openxmlformats.org/officeDocument/2006/relationships/hyperlink" Target="https://pbprog.ru/tk/pi-244" TargetMode="External"/><Relationship Id="rId121" Type="http://schemas.openxmlformats.org/officeDocument/2006/relationships/hyperlink" Target="https://pbprog.ru/tk/pi-571" TargetMode="External"/><Relationship Id="rId142" Type="http://schemas.openxmlformats.org/officeDocument/2006/relationships/hyperlink" Target="https://pbprog.ru/tk/pi-102" TargetMode="External"/><Relationship Id="rId163" Type="http://schemas.openxmlformats.org/officeDocument/2006/relationships/hyperlink" Target="https://pbprog.ru/tk/pi-153" TargetMode="External"/><Relationship Id="rId184" Type="http://schemas.openxmlformats.org/officeDocument/2006/relationships/hyperlink" Target="https://pbprog.ru/tk/pi-369" TargetMode="External"/><Relationship Id="rId219" Type="http://schemas.openxmlformats.org/officeDocument/2006/relationships/hyperlink" Target="https://pbprog.ru/tk/pi-166" TargetMode="External"/><Relationship Id="rId370" Type="http://schemas.openxmlformats.org/officeDocument/2006/relationships/hyperlink" Target="https://pbprog.ru/tk/pi-1183" TargetMode="External"/><Relationship Id="rId391" Type="http://schemas.openxmlformats.org/officeDocument/2006/relationships/hyperlink" Target="https://pbprog.ru/tk/pi-1219" TargetMode="External"/><Relationship Id="rId405" Type="http://schemas.openxmlformats.org/officeDocument/2006/relationships/hyperlink" Target="https://pbprog.ru/tk/pi-1641" TargetMode="External"/><Relationship Id="rId426" Type="http://schemas.openxmlformats.org/officeDocument/2006/relationships/hyperlink" Target="https://pbprog.ru/tk/pi-349" TargetMode="External"/><Relationship Id="rId230" Type="http://schemas.openxmlformats.org/officeDocument/2006/relationships/hyperlink" Target="https://pbprog.ru/tk/pi-1653" TargetMode="External"/><Relationship Id="rId251" Type="http://schemas.openxmlformats.org/officeDocument/2006/relationships/hyperlink" Target="https://pbprog.ru/tk/pi-743" TargetMode="External"/><Relationship Id="rId25" Type="http://schemas.openxmlformats.org/officeDocument/2006/relationships/hyperlink" Target="https://pbprog.ru/tk/pi-39" TargetMode="External"/><Relationship Id="rId46" Type="http://schemas.openxmlformats.org/officeDocument/2006/relationships/hyperlink" Target="https://pbprog.ru/tk/pi-1647" TargetMode="External"/><Relationship Id="rId67" Type="http://schemas.openxmlformats.org/officeDocument/2006/relationships/hyperlink" Target="https://pbprog.ru/databases/foodstuffsschp/13/118.php" TargetMode="External"/><Relationship Id="rId272" Type="http://schemas.openxmlformats.org/officeDocument/2006/relationships/hyperlink" Target="https://pbprog.ru/tk/pi-147" TargetMode="External"/><Relationship Id="rId293" Type="http://schemas.openxmlformats.org/officeDocument/2006/relationships/hyperlink" Target="https://pbprog.ru/tk/pi-805" TargetMode="External"/><Relationship Id="rId307" Type="http://schemas.openxmlformats.org/officeDocument/2006/relationships/hyperlink" Target="javascript:void(0);" TargetMode="External"/><Relationship Id="rId328" Type="http://schemas.openxmlformats.org/officeDocument/2006/relationships/hyperlink" Target="https://pbprog.ru/databases/foodstuffsschp/4/152.php" TargetMode="External"/><Relationship Id="rId349" Type="http://schemas.openxmlformats.org/officeDocument/2006/relationships/hyperlink" Target="https://pbprog.ru/tk/pi-39" TargetMode="External"/><Relationship Id="rId88" Type="http://schemas.openxmlformats.org/officeDocument/2006/relationships/hyperlink" Target="https://pbprog.ru/tk/pi-1620" TargetMode="External"/><Relationship Id="rId111" Type="http://schemas.openxmlformats.org/officeDocument/2006/relationships/hyperlink" Target="https://pbprog.ru/tk/pi-1219" TargetMode="External"/><Relationship Id="rId132" Type="http://schemas.openxmlformats.org/officeDocument/2006/relationships/hyperlink" Target="https://pbprog.ru/tk/pi-166" TargetMode="External"/><Relationship Id="rId153" Type="http://schemas.openxmlformats.org/officeDocument/2006/relationships/hyperlink" Target="https://pbprog.ru/tk/pi-1636" TargetMode="External"/><Relationship Id="rId174" Type="http://schemas.openxmlformats.org/officeDocument/2006/relationships/hyperlink" Target="https://pbprog.ru/tk/pi-698" TargetMode="External"/><Relationship Id="rId195" Type="http://schemas.openxmlformats.org/officeDocument/2006/relationships/hyperlink" Target="https://pbprog.ru/tk/pi-1637" TargetMode="External"/><Relationship Id="rId209" Type="http://schemas.openxmlformats.org/officeDocument/2006/relationships/hyperlink" Target="https://pbprog.ru/tk/pi-1181" TargetMode="External"/><Relationship Id="rId360" Type="http://schemas.openxmlformats.org/officeDocument/2006/relationships/hyperlink" Target="https://pbprog.ru/tk/pi-153" TargetMode="External"/><Relationship Id="rId381" Type="http://schemas.openxmlformats.org/officeDocument/2006/relationships/hyperlink" Target="https://pbprog.ru/tk/pi-95" TargetMode="External"/><Relationship Id="rId416" Type="http://schemas.openxmlformats.org/officeDocument/2006/relationships/hyperlink" Target="https://pbprog.ru/tk/pi-349" TargetMode="External"/><Relationship Id="rId220" Type="http://schemas.openxmlformats.org/officeDocument/2006/relationships/hyperlink" Target="https://pbprog.ru/tk/pi-39" TargetMode="External"/><Relationship Id="rId241" Type="http://schemas.openxmlformats.org/officeDocument/2006/relationships/hyperlink" Target="https://pbprog.ru/tk/pi-1636" TargetMode="External"/><Relationship Id="rId15" Type="http://schemas.openxmlformats.org/officeDocument/2006/relationships/hyperlink" Target="https://pbprog.ru/tk/pi-1742" TargetMode="External"/><Relationship Id="rId36" Type="http://schemas.openxmlformats.org/officeDocument/2006/relationships/hyperlink" Target="https://pbprog.ru/tk/pi-804" TargetMode="External"/><Relationship Id="rId57" Type="http://schemas.openxmlformats.org/officeDocument/2006/relationships/hyperlink" Target="https://pbprog.ru/tk/pi-1637" TargetMode="External"/><Relationship Id="rId262" Type="http://schemas.openxmlformats.org/officeDocument/2006/relationships/hyperlink" Target="https://pbprog.ru/tk/pi-1781" TargetMode="External"/><Relationship Id="rId283" Type="http://schemas.openxmlformats.org/officeDocument/2006/relationships/hyperlink" Target="https://pbprog.ru/tk/pi-265" TargetMode="External"/><Relationship Id="rId318" Type="http://schemas.openxmlformats.org/officeDocument/2006/relationships/hyperlink" Target="https://pbprog.ru/tk/pi-1179" TargetMode="External"/><Relationship Id="rId339" Type="http://schemas.openxmlformats.org/officeDocument/2006/relationships/hyperlink" Target="https://pbprog.ru/tk/pi-39" TargetMode="External"/><Relationship Id="rId78" Type="http://schemas.openxmlformats.org/officeDocument/2006/relationships/hyperlink" Target="https://pbprog.ru/tk/pi-253" TargetMode="External"/><Relationship Id="rId99" Type="http://schemas.openxmlformats.org/officeDocument/2006/relationships/hyperlink" Target="https://pbprog.ru/tk/t1-35" TargetMode="External"/><Relationship Id="rId101" Type="http://schemas.openxmlformats.org/officeDocument/2006/relationships/hyperlink" Target="https://pbprog.ru/tk/pi-102" TargetMode="External"/><Relationship Id="rId122" Type="http://schemas.openxmlformats.org/officeDocument/2006/relationships/hyperlink" Target="https://pbprog.ru/tk/pi-573" TargetMode="External"/><Relationship Id="rId143" Type="http://schemas.openxmlformats.org/officeDocument/2006/relationships/hyperlink" Target="https://pbprog.ru/tk/pi-794" TargetMode="External"/><Relationship Id="rId164" Type="http://schemas.openxmlformats.org/officeDocument/2006/relationships/hyperlink" Target="https://pbprog.ru/tk/pi-244" TargetMode="External"/><Relationship Id="rId185" Type="http://schemas.openxmlformats.org/officeDocument/2006/relationships/hyperlink" Target="https://pbprog.ru/tk/pi-284" TargetMode="External"/><Relationship Id="rId350" Type="http://schemas.openxmlformats.org/officeDocument/2006/relationships/hyperlink" Target="https://pbprog.ru/tk/pi-1647" TargetMode="External"/><Relationship Id="rId371" Type="http://schemas.openxmlformats.org/officeDocument/2006/relationships/hyperlink" Target="https://pbprog.ru/tk/pi-39" TargetMode="External"/><Relationship Id="rId406" Type="http://schemas.openxmlformats.org/officeDocument/2006/relationships/hyperlink" Target="https://pbprog.ru/tk/pi-1647" TargetMode="External"/><Relationship Id="rId9" Type="http://schemas.openxmlformats.org/officeDocument/2006/relationships/hyperlink" Target="https://pbprog.ru/tk/tu-496" TargetMode="External"/><Relationship Id="rId210" Type="http://schemas.openxmlformats.org/officeDocument/2006/relationships/hyperlink" Target="https://pbprog.ru/tk/pi-1642" TargetMode="External"/><Relationship Id="rId392" Type="http://schemas.openxmlformats.org/officeDocument/2006/relationships/hyperlink" Target="https://pbprog.ru/tk/pi-39" TargetMode="External"/><Relationship Id="rId427" Type="http://schemas.openxmlformats.org/officeDocument/2006/relationships/hyperlink" Target="https://pbprog.ru/tk/pi-1800" TargetMode="External"/><Relationship Id="rId26" Type="http://schemas.openxmlformats.org/officeDocument/2006/relationships/hyperlink" Target="https://pbprog.ru/tk/pi-1741" TargetMode="External"/><Relationship Id="rId231" Type="http://schemas.openxmlformats.org/officeDocument/2006/relationships/hyperlink" Target="https://pbprog.ru/tk/pi-39" TargetMode="External"/><Relationship Id="rId252" Type="http://schemas.openxmlformats.org/officeDocument/2006/relationships/hyperlink" Target="https://pbprog.ru/tk/t1-519" TargetMode="External"/><Relationship Id="rId273" Type="http://schemas.openxmlformats.org/officeDocument/2006/relationships/hyperlink" Target="https://pbprog.ru/tk/pi-39" TargetMode="External"/><Relationship Id="rId294" Type="http://schemas.openxmlformats.org/officeDocument/2006/relationships/hyperlink" Target="https://pbprog.ru/tk/pi-1651" TargetMode="External"/><Relationship Id="rId308" Type="http://schemas.openxmlformats.org/officeDocument/2006/relationships/hyperlink" Target="https://pbprog.ru/tk/pi-698" TargetMode="External"/><Relationship Id="rId329" Type="http://schemas.openxmlformats.org/officeDocument/2006/relationships/hyperlink" Target="https://pbprog.ru/databases/foodstuffsschp/10/8.php" TargetMode="External"/><Relationship Id="rId47" Type="http://schemas.openxmlformats.org/officeDocument/2006/relationships/hyperlink" Target="https://pbprog.ru/tk/pi-1753" TargetMode="External"/><Relationship Id="rId68" Type="http://schemas.openxmlformats.org/officeDocument/2006/relationships/hyperlink" Target="https://pbprog.ru/tk/pi-1643" TargetMode="External"/><Relationship Id="rId89" Type="http://schemas.openxmlformats.org/officeDocument/2006/relationships/hyperlink" Target="https://pbprog.ru/tk/pi-166" TargetMode="External"/><Relationship Id="rId112" Type="http://schemas.openxmlformats.org/officeDocument/2006/relationships/hyperlink" Target="https://pbprog.ru/tk/pi-39" TargetMode="External"/><Relationship Id="rId133" Type="http://schemas.openxmlformats.org/officeDocument/2006/relationships/hyperlink" Target="https://pbprog.ru/tk/pi-1183" TargetMode="External"/><Relationship Id="rId154" Type="http://schemas.openxmlformats.org/officeDocument/2006/relationships/hyperlink" Target="https://pbprog.ru/tk/pi-39" TargetMode="External"/><Relationship Id="rId175" Type="http://schemas.openxmlformats.org/officeDocument/2006/relationships/hyperlink" Target="https://pbprog.ru/tk/pi-39" TargetMode="External"/><Relationship Id="rId340" Type="http://schemas.openxmlformats.org/officeDocument/2006/relationships/hyperlink" Target="https://pbprog.ru/tk/pi-1275" TargetMode="External"/><Relationship Id="rId361" Type="http://schemas.openxmlformats.org/officeDocument/2006/relationships/hyperlink" Target="https://pbprog.ru/tk/pi-1642" TargetMode="External"/><Relationship Id="rId196" Type="http://schemas.openxmlformats.org/officeDocument/2006/relationships/hyperlink" Target="https://pbprog.ru/tk/pi-1204" TargetMode="External"/><Relationship Id="rId200" Type="http://schemas.openxmlformats.org/officeDocument/2006/relationships/hyperlink" Target="https://pbprog.ru/tk/pi-557" TargetMode="External"/><Relationship Id="rId382" Type="http://schemas.openxmlformats.org/officeDocument/2006/relationships/hyperlink" Target="https://pbprog.ru/tk/pi-97" TargetMode="External"/><Relationship Id="rId417" Type="http://schemas.openxmlformats.org/officeDocument/2006/relationships/hyperlink" Target="https://pbprog.ru/tk/pi-1800" TargetMode="External"/><Relationship Id="rId16" Type="http://schemas.openxmlformats.org/officeDocument/2006/relationships/hyperlink" Target="https://pbprog.ru/tk/pi-1671" TargetMode="External"/><Relationship Id="rId221" Type="http://schemas.openxmlformats.org/officeDocument/2006/relationships/hyperlink" Target="https://pbprog.ru/tk/pi-1159" TargetMode="External"/><Relationship Id="rId242" Type="http://schemas.openxmlformats.org/officeDocument/2006/relationships/hyperlink" Target="https://pbprog.ru/tk/pi-39" TargetMode="External"/><Relationship Id="rId263" Type="http://schemas.openxmlformats.org/officeDocument/2006/relationships/hyperlink" Target="https://pbprog.ru/tk/pi-1653" TargetMode="External"/><Relationship Id="rId284" Type="http://schemas.openxmlformats.org/officeDocument/2006/relationships/hyperlink" Target="https://pbprog.ru/tk/pi-256" TargetMode="External"/><Relationship Id="rId319" Type="http://schemas.openxmlformats.org/officeDocument/2006/relationships/hyperlink" Target="https://pbprog.ru/tk/pi-153" TargetMode="External"/><Relationship Id="rId37" Type="http://schemas.openxmlformats.org/officeDocument/2006/relationships/hyperlink" Target="https://pbprog.ru/tk/pi-187" TargetMode="External"/><Relationship Id="rId58" Type="http://schemas.openxmlformats.org/officeDocument/2006/relationships/hyperlink" Target="https://pbprog.ru/tk/pi-1636" TargetMode="External"/><Relationship Id="rId79" Type="http://schemas.openxmlformats.org/officeDocument/2006/relationships/hyperlink" Target="https://pbprog.ru/tk/pi-1651" TargetMode="External"/><Relationship Id="rId102" Type="http://schemas.openxmlformats.org/officeDocument/2006/relationships/hyperlink" Target="https://pbprog.ru/tk/pi-229" TargetMode="External"/><Relationship Id="rId123" Type="http://schemas.openxmlformats.org/officeDocument/2006/relationships/hyperlink" Target="https://pbprog.ru/tk/pi-1181" TargetMode="External"/><Relationship Id="rId144" Type="http://schemas.openxmlformats.org/officeDocument/2006/relationships/hyperlink" Target="https://pbprog.ru/tk/pi-1742" TargetMode="External"/><Relationship Id="rId330" Type="http://schemas.openxmlformats.org/officeDocument/2006/relationships/hyperlink" Target="https://pbprog.ru/databases/foodstuffsschp/12/314.php" TargetMode="External"/><Relationship Id="rId90" Type="http://schemas.openxmlformats.org/officeDocument/2006/relationships/hyperlink" Target="https://pbprog.ru/tk/pi-39" TargetMode="External"/><Relationship Id="rId165" Type="http://schemas.openxmlformats.org/officeDocument/2006/relationships/hyperlink" Target="https://pbprog.ru/tk/pi-1653" TargetMode="External"/><Relationship Id="rId186" Type="http://schemas.openxmlformats.org/officeDocument/2006/relationships/hyperlink" Target="https://pbprog.ru/tk/pi-95" TargetMode="External"/><Relationship Id="rId351" Type="http://schemas.openxmlformats.org/officeDocument/2006/relationships/hyperlink" Target="javascript:void(0);" TargetMode="External"/><Relationship Id="rId372" Type="http://schemas.openxmlformats.org/officeDocument/2006/relationships/hyperlink" Target="https://pbprog.ru/tk/pi-1653" TargetMode="External"/><Relationship Id="rId393" Type="http://schemas.openxmlformats.org/officeDocument/2006/relationships/hyperlink" Target="https://pbprog.ru/tk/pi-327" TargetMode="External"/><Relationship Id="rId407" Type="http://schemas.openxmlformats.org/officeDocument/2006/relationships/hyperlink" Target="https://pbprog.ru/tk/pi-1643" TargetMode="External"/><Relationship Id="rId428" Type="http://schemas.openxmlformats.org/officeDocument/2006/relationships/hyperlink" Target="https://pbprog.ru/tk/pi-1224" TargetMode="External"/><Relationship Id="rId211" Type="http://schemas.openxmlformats.org/officeDocument/2006/relationships/hyperlink" Target="https://pbprog.ru/tk/pi-1182" TargetMode="External"/><Relationship Id="rId232" Type="http://schemas.openxmlformats.org/officeDocument/2006/relationships/hyperlink" Target="https://pbprog.ru/tk/pi-1800" TargetMode="External"/><Relationship Id="rId253" Type="http://schemas.openxmlformats.org/officeDocument/2006/relationships/hyperlink" Target="https://pbprog.ru/tk/t1-520" TargetMode="External"/><Relationship Id="rId274" Type="http://schemas.openxmlformats.org/officeDocument/2006/relationships/hyperlink" Target="https://pbprog.ru/tk/pi-698" TargetMode="External"/><Relationship Id="rId295" Type="http://schemas.openxmlformats.org/officeDocument/2006/relationships/hyperlink" Target="https://pbprog.ru/tk/pi-1184" TargetMode="External"/><Relationship Id="rId309" Type="http://schemas.openxmlformats.org/officeDocument/2006/relationships/hyperlink" Target="https://pbprog.ru/tk/pi-39" TargetMode="External"/><Relationship Id="rId27" Type="http://schemas.openxmlformats.org/officeDocument/2006/relationships/hyperlink" Target="https://pbprog.ru/tk/pi-327" TargetMode="External"/><Relationship Id="rId48" Type="http://schemas.openxmlformats.org/officeDocument/2006/relationships/hyperlink" Target="https://pbprog.ru/tk/pi-805" TargetMode="External"/><Relationship Id="rId69" Type="http://schemas.openxmlformats.org/officeDocument/2006/relationships/hyperlink" Target="https://pbprog.ru/tk/pi-396" TargetMode="External"/><Relationship Id="rId113" Type="http://schemas.openxmlformats.org/officeDocument/2006/relationships/hyperlink" Target="https://pbprog.ru/tk/pi-327" TargetMode="External"/><Relationship Id="rId134" Type="http://schemas.openxmlformats.org/officeDocument/2006/relationships/hyperlink" Target="https://pbprog.ru/tk/pi-39" TargetMode="External"/><Relationship Id="rId320" Type="http://schemas.openxmlformats.org/officeDocument/2006/relationships/hyperlink" Target="https://pbprog.ru/tk/pi-1181" TargetMode="External"/><Relationship Id="rId80" Type="http://schemas.openxmlformats.org/officeDocument/2006/relationships/hyperlink" Target="https://pbprog.ru/tk/pi-1159" TargetMode="External"/><Relationship Id="rId155" Type="http://schemas.openxmlformats.org/officeDocument/2006/relationships/hyperlink" Target="https://pbprog.ru/tk/pi-1741" TargetMode="External"/><Relationship Id="rId176" Type="http://schemas.openxmlformats.org/officeDocument/2006/relationships/hyperlink" Target="https://pbprog.ru/tk/tu-496" TargetMode="External"/><Relationship Id="rId197" Type="http://schemas.openxmlformats.org/officeDocument/2006/relationships/hyperlink" Target="https://pbprog.ru/tk/pi-39" TargetMode="External"/><Relationship Id="rId341" Type="http://schemas.openxmlformats.org/officeDocument/2006/relationships/hyperlink" Target="https://pbprog.ru/tk/pi-1653" TargetMode="External"/><Relationship Id="rId362" Type="http://schemas.openxmlformats.org/officeDocument/2006/relationships/hyperlink" Target="https://pbprog.ru/tk/pi-1182" TargetMode="External"/><Relationship Id="rId383" Type="http://schemas.openxmlformats.org/officeDocument/2006/relationships/hyperlink" Target="https://pbprog.ru/tk/pi-102" TargetMode="External"/><Relationship Id="rId418" Type="http://schemas.openxmlformats.org/officeDocument/2006/relationships/hyperlink" Target="https://pbprog.ru/tk/pi-1224" TargetMode="External"/><Relationship Id="rId201" Type="http://schemas.openxmlformats.org/officeDocument/2006/relationships/hyperlink" Target="https://pbprog.ru/tk/pi-558" TargetMode="External"/><Relationship Id="rId222" Type="http://schemas.openxmlformats.org/officeDocument/2006/relationships/hyperlink" Target="https://pbprog.ru/tk/pi-1651" TargetMode="External"/><Relationship Id="rId243" Type="http://schemas.openxmlformats.org/officeDocument/2006/relationships/hyperlink" Target="https://pbprog.ru/tk/pi-1219" TargetMode="External"/><Relationship Id="rId264" Type="http://schemas.openxmlformats.org/officeDocument/2006/relationships/hyperlink" Target="https://pbprog.ru/tk/pi-39" TargetMode="External"/><Relationship Id="rId285" Type="http://schemas.openxmlformats.org/officeDocument/2006/relationships/hyperlink" Target="https://pbprog.ru/tk/pi-42" TargetMode="External"/><Relationship Id="rId17" Type="http://schemas.openxmlformats.org/officeDocument/2006/relationships/hyperlink" Target="https://pbprog.ru/tk/tu-257" TargetMode="External"/><Relationship Id="rId38" Type="http://schemas.openxmlformats.org/officeDocument/2006/relationships/hyperlink" Target="https://pbprog.ru/tk/pi-39" TargetMode="External"/><Relationship Id="rId59" Type="http://schemas.openxmlformats.org/officeDocument/2006/relationships/hyperlink" Target="https://pbprog.ru/tk/pi-39" TargetMode="External"/><Relationship Id="rId103" Type="http://schemas.openxmlformats.org/officeDocument/2006/relationships/hyperlink" Target="https://pbprog.ru/tk/pi-206" TargetMode="External"/><Relationship Id="rId124" Type="http://schemas.openxmlformats.org/officeDocument/2006/relationships/hyperlink" Target="https://pbprog.ru/tk/pi-153" TargetMode="External"/><Relationship Id="rId310" Type="http://schemas.openxmlformats.org/officeDocument/2006/relationships/hyperlink" Target="https://pbprog.ru/tk/pi-1653" TargetMode="External"/><Relationship Id="rId70" Type="http://schemas.openxmlformats.org/officeDocument/2006/relationships/hyperlink" Target="https://pbprog.ru/tk/pi-61" TargetMode="External"/><Relationship Id="rId91" Type="http://schemas.openxmlformats.org/officeDocument/2006/relationships/hyperlink" Target="https://pbprog.ru/tk/pi-1159" TargetMode="External"/><Relationship Id="rId145" Type="http://schemas.openxmlformats.org/officeDocument/2006/relationships/hyperlink" Target="https://pbprog.ru/tk/pi-1671" TargetMode="External"/><Relationship Id="rId166" Type="http://schemas.openxmlformats.org/officeDocument/2006/relationships/hyperlink" Target="https://pbprog.ru/tk/pi-1184" TargetMode="External"/><Relationship Id="rId187" Type="http://schemas.openxmlformats.org/officeDocument/2006/relationships/hyperlink" Target="https://pbprog.ru/tk/pi-97" TargetMode="External"/><Relationship Id="rId331" Type="http://schemas.openxmlformats.org/officeDocument/2006/relationships/hyperlink" Target="https://pbprog.ru/databases/foodstuffsschp/12/5.php" TargetMode="External"/><Relationship Id="rId352" Type="http://schemas.openxmlformats.org/officeDocument/2006/relationships/hyperlink" Target="https://pbprog.ru/tk/pi-562" TargetMode="External"/><Relationship Id="rId373" Type="http://schemas.openxmlformats.org/officeDocument/2006/relationships/hyperlink" Target="https://pbprog.ru/tk/pi-1184" TargetMode="External"/><Relationship Id="rId394" Type="http://schemas.openxmlformats.org/officeDocument/2006/relationships/hyperlink" Target="https://pbprog.ru/tk/pi-1647" TargetMode="External"/><Relationship Id="rId408" Type="http://schemas.openxmlformats.org/officeDocument/2006/relationships/hyperlink" Target="https://pbprog.ru/tk/pi-1653" TargetMode="External"/><Relationship Id="rId429" Type="http://schemas.openxmlformats.org/officeDocument/2006/relationships/hyperlink" Target="https://pbprog.ru/tk/pi-153" TargetMode="External"/><Relationship Id="rId1" Type="http://schemas.openxmlformats.org/officeDocument/2006/relationships/hyperlink" Target="https://pbprog.ru/tk/pi-1651" TargetMode="External"/><Relationship Id="rId212" Type="http://schemas.openxmlformats.org/officeDocument/2006/relationships/hyperlink" Target="javascript:void(0);" TargetMode="External"/><Relationship Id="rId233" Type="http://schemas.openxmlformats.org/officeDocument/2006/relationships/hyperlink" Target="javascript:void(0);" TargetMode="External"/><Relationship Id="rId254" Type="http://schemas.openxmlformats.org/officeDocument/2006/relationships/hyperlink" Target="https://pbprog.ru/tk/t1-521" TargetMode="External"/><Relationship Id="rId28" Type="http://schemas.openxmlformats.org/officeDocument/2006/relationships/hyperlink" Target="javascript:void(0);" TargetMode="External"/><Relationship Id="rId49" Type="http://schemas.openxmlformats.org/officeDocument/2006/relationships/hyperlink" Target="https://pbprog.ru/tk/pi-369" TargetMode="External"/><Relationship Id="rId114" Type="http://schemas.openxmlformats.org/officeDocument/2006/relationships/hyperlink" Target="https://pbprog.ru/tk/pi-1647" TargetMode="External"/><Relationship Id="rId275" Type="http://schemas.openxmlformats.org/officeDocument/2006/relationships/hyperlink" Target="https://pbprog.ru/tk/pi-244" TargetMode="External"/><Relationship Id="rId296" Type="http://schemas.openxmlformats.org/officeDocument/2006/relationships/hyperlink" Target="https://pbprog.ru/tk/pi-834" TargetMode="External"/><Relationship Id="rId300" Type="http://schemas.openxmlformats.org/officeDocument/2006/relationships/hyperlink" Target="https://pbprog.ru/tk/pi-39" TargetMode="External"/><Relationship Id="rId60" Type="http://schemas.openxmlformats.org/officeDocument/2006/relationships/hyperlink" Target="https://pbprog.ru/databases/foodstuffsschp/4/152.php" TargetMode="External"/><Relationship Id="rId81" Type="http://schemas.openxmlformats.org/officeDocument/2006/relationships/hyperlink" Target="https://pbprog.ru/tk/pi-39" TargetMode="External"/><Relationship Id="rId135" Type="http://schemas.openxmlformats.org/officeDocument/2006/relationships/hyperlink" Target="https://pbprog.ru/tk/pi-1653" TargetMode="External"/><Relationship Id="rId156" Type="http://schemas.openxmlformats.org/officeDocument/2006/relationships/hyperlink" Target="https://pbprog.ru/tk/pi-327" TargetMode="External"/><Relationship Id="rId177" Type="http://schemas.openxmlformats.org/officeDocument/2006/relationships/hyperlink" Target="https://pbprog.ru/tk/pi-1653" TargetMode="External"/><Relationship Id="rId198" Type="http://schemas.openxmlformats.org/officeDocument/2006/relationships/hyperlink" Target="https://pbprog.ru/tk/pi-1647" TargetMode="External"/><Relationship Id="rId321" Type="http://schemas.openxmlformats.org/officeDocument/2006/relationships/hyperlink" Target="https://pbprog.ru/tk/tu-43" TargetMode="External"/><Relationship Id="rId342" Type="http://schemas.openxmlformats.org/officeDocument/2006/relationships/hyperlink" Target="https://pbprog.ru/tk/pi-327" TargetMode="External"/><Relationship Id="rId363" Type="http://schemas.openxmlformats.org/officeDocument/2006/relationships/hyperlink" Target="javascript:void(0);" TargetMode="External"/><Relationship Id="rId384" Type="http://schemas.openxmlformats.org/officeDocument/2006/relationships/hyperlink" Target="https://pbprog.ru/tk/pi-1179" TargetMode="External"/><Relationship Id="rId419" Type="http://schemas.openxmlformats.org/officeDocument/2006/relationships/hyperlink" Target="https://pbprog.ru/tk/pi-153" TargetMode="External"/><Relationship Id="rId202" Type="http://schemas.openxmlformats.org/officeDocument/2006/relationships/hyperlink" Target="https://pbprog.ru/tk/pi-559" TargetMode="External"/><Relationship Id="rId223" Type="http://schemas.openxmlformats.org/officeDocument/2006/relationships/hyperlink" Target="https://pbprog.ru/tk/pi-1653" TargetMode="External"/><Relationship Id="rId244" Type="http://schemas.openxmlformats.org/officeDocument/2006/relationships/hyperlink" Target="https://pbprog.ru/tk/pi-39" TargetMode="External"/><Relationship Id="rId430" Type="http://schemas.openxmlformats.org/officeDocument/2006/relationships/hyperlink" Target="https://pbprog.ru/tk/pi-1181" TargetMode="External"/><Relationship Id="rId18" Type="http://schemas.openxmlformats.org/officeDocument/2006/relationships/hyperlink" Target="https://pbprog.ru/tk/pi-791" TargetMode="External"/><Relationship Id="rId39" Type="http://schemas.openxmlformats.org/officeDocument/2006/relationships/hyperlink" Target="https://pbprog.ru/tk/pi-1641" TargetMode="External"/><Relationship Id="rId265" Type="http://schemas.openxmlformats.org/officeDocument/2006/relationships/hyperlink" Target="javascript:void(0);" TargetMode="External"/><Relationship Id="rId286" Type="http://schemas.openxmlformats.org/officeDocument/2006/relationships/hyperlink" Target="https://pbprog.ru/tk/pi-964" TargetMode="External"/><Relationship Id="rId50" Type="http://schemas.openxmlformats.org/officeDocument/2006/relationships/hyperlink" Target="javascript:void(0);" TargetMode="External"/><Relationship Id="rId104" Type="http://schemas.openxmlformats.org/officeDocument/2006/relationships/hyperlink" Target="https://pbprog.ru/tk/pi-480" TargetMode="External"/><Relationship Id="rId125" Type="http://schemas.openxmlformats.org/officeDocument/2006/relationships/hyperlink" Target="https://pbprog.ru/tk/pi-1642" TargetMode="External"/><Relationship Id="rId146" Type="http://schemas.openxmlformats.org/officeDocument/2006/relationships/hyperlink" Target="https://pbprog.ru/tk/tu-257" TargetMode="External"/><Relationship Id="rId167" Type="http://schemas.openxmlformats.org/officeDocument/2006/relationships/hyperlink" Target="javascript:void(0);" TargetMode="External"/><Relationship Id="rId188" Type="http://schemas.openxmlformats.org/officeDocument/2006/relationships/hyperlink" Target="https://pbprog.ru/tk/pi-102" TargetMode="External"/><Relationship Id="rId311" Type="http://schemas.openxmlformats.org/officeDocument/2006/relationships/hyperlink" Target="https://pbprog.ru/tk/pi-39" TargetMode="External"/><Relationship Id="rId332" Type="http://schemas.openxmlformats.org/officeDocument/2006/relationships/hyperlink" Target="https://pbprog.ru/databases/foodstuffsschp/9/19.php" TargetMode="External"/><Relationship Id="rId353" Type="http://schemas.openxmlformats.org/officeDocument/2006/relationships/hyperlink" Target="https://pbprog.ru/tk/pi-561" TargetMode="External"/><Relationship Id="rId374" Type="http://schemas.openxmlformats.org/officeDocument/2006/relationships/hyperlink" Target="https://pbprog.ru/tk/pi-1647" TargetMode="External"/><Relationship Id="rId395" Type="http://schemas.openxmlformats.org/officeDocument/2006/relationships/hyperlink" Target="javascript:void(0);" TargetMode="External"/><Relationship Id="rId409" Type="http://schemas.openxmlformats.org/officeDocument/2006/relationships/hyperlink" Target="https://pbprog.ru/tk/pi-148" TargetMode="External"/><Relationship Id="rId71" Type="http://schemas.openxmlformats.org/officeDocument/2006/relationships/hyperlink" Target="https://pbprog.ru/tk/pi-139" TargetMode="External"/><Relationship Id="rId92" Type="http://schemas.openxmlformats.org/officeDocument/2006/relationships/hyperlink" Target="https://pbprog.ru/tk/pi-1651" TargetMode="External"/><Relationship Id="rId213" Type="http://schemas.openxmlformats.org/officeDocument/2006/relationships/hyperlink" Target="https://pbprog.ru/tk/pi-698" TargetMode="External"/><Relationship Id="rId234" Type="http://schemas.openxmlformats.org/officeDocument/2006/relationships/hyperlink" Target="https://pbprog.ru/tk/pi-95" TargetMode="External"/><Relationship Id="rId420" Type="http://schemas.openxmlformats.org/officeDocument/2006/relationships/hyperlink" Target="https://pbprog.ru/tk/pi-1181" TargetMode="External"/><Relationship Id="rId2" Type="http://schemas.openxmlformats.org/officeDocument/2006/relationships/hyperlink" Target="https://pbprog.ru/tk/pi-484" TargetMode="External"/><Relationship Id="rId29" Type="http://schemas.openxmlformats.org/officeDocument/2006/relationships/hyperlink" Target="https://pbprog.ru/tk/pi-1204" TargetMode="External"/><Relationship Id="rId255" Type="http://schemas.openxmlformats.org/officeDocument/2006/relationships/hyperlink" Target="javascript:void(0);" TargetMode="External"/><Relationship Id="rId276" Type="http://schemas.openxmlformats.org/officeDocument/2006/relationships/hyperlink" Target="https://pbprog.ru/tk/t1-35" TargetMode="External"/><Relationship Id="rId297" Type="http://schemas.openxmlformats.org/officeDocument/2006/relationships/hyperlink" Target="https://pbprog.ru/tk/pi-1643" TargetMode="External"/><Relationship Id="rId40" Type="http://schemas.openxmlformats.org/officeDocument/2006/relationships/hyperlink" Target="https://pbprog.ru/tk/pi-1647" TargetMode="External"/><Relationship Id="rId115" Type="http://schemas.openxmlformats.org/officeDocument/2006/relationships/hyperlink" Target="javascript:void(0);" TargetMode="External"/><Relationship Id="rId136" Type="http://schemas.openxmlformats.org/officeDocument/2006/relationships/hyperlink" Target="https://pbprog.ru/tk/pi-1647" TargetMode="External"/><Relationship Id="rId157" Type="http://schemas.openxmlformats.org/officeDocument/2006/relationships/hyperlink" Target="https://pbprog.ru/tk/pi-102" TargetMode="External"/><Relationship Id="rId178" Type="http://schemas.openxmlformats.org/officeDocument/2006/relationships/hyperlink" Target="https://pbprog.ru/tk/pi-147" TargetMode="External"/><Relationship Id="rId301" Type="http://schemas.openxmlformats.org/officeDocument/2006/relationships/hyperlink" Target="https://pbprog.ru/tk/pi-1651" TargetMode="External"/><Relationship Id="rId322" Type="http://schemas.openxmlformats.org/officeDocument/2006/relationships/hyperlink" Target="https://pbprog.ru/tk/pi-1666" TargetMode="External"/><Relationship Id="rId343" Type="http://schemas.openxmlformats.org/officeDocument/2006/relationships/hyperlink" Target="https://pbprog.ru/tk/pi-244" TargetMode="External"/><Relationship Id="rId364" Type="http://schemas.openxmlformats.org/officeDocument/2006/relationships/hyperlink" Target="https://pbprog.ru/tk/pi-698" TargetMode="External"/><Relationship Id="rId61" Type="http://schemas.openxmlformats.org/officeDocument/2006/relationships/hyperlink" Target="https://pbprog.ru/databases/foodstuffsschp/4/152.php" TargetMode="External"/><Relationship Id="rId82" Type="http://schemas.openxmlformats.org/officeDocument/2006/relationships/hyperlink" Target="https://pbprog.ru/tk/pi-1275" TargetMode="External"/><Relationship Id="rId199" Type="http://schemas.openxmlformats.org/officeDocument/2006/relationships/hyperlink" Target="javascript:void(0);" TargetMode="External"/><Relationship Id="rId203" Type="http://schemas.openxmlformats.org/officeDocument/2006/relationships/hyperlink" Target="https://pbprog.ru/tk/pi-571" TargetMode="External"/><Relationship Id="rId385" Type="http://schemas.openxmlformats.org/officeDocument/2006/relationships/hyperlink" Target="https://pbprog.ru/tk/pi-153" TargetMode="External"/><Relationship Id="rId19" Type="http://schemas.openxmlformats.org/officeDocument/2006/relationships/hyperlink" Target="https://pbprog.ru/tk/pi-1179" TargetMode="External"/><Relationship Id="rId224" Type="http://schemas.openxmlformats.org/officeDocument/2006/relationships/hyperlink" Target="https://pbprog.ru/tk/pi-1335" TargetMode="External"/><Relationship Id="rId245" Type="http://schemas.openxmlformats.org/officeDocument/2006/relationships/hyperlink" Target="https://pbprog.ru/tk/pi-327" TargetMode="External"/><Relationship Id="rId266" Type="http://schemas.openxmlformats.org/officeDocument/2006/relationships/hyperlink" Target="https://pbprog.ru/tk/pi-1206" TargetMode="External"/><Relationship Id="rId287" Type="http://schemas.openxmlformats.org/officeDocument/2006/relationships/hyperlink" Target="https://pbprog.ru/tk/pi-153" TargetMode="External"/><Relationship Id="rId410" Type="http://schemas.openxmlformats.org/officeDocument/2006/relationships/hyperlink" Target="https://pbprog.ru/tk/pi-39" TargetMode="External"/><Relationship Id="rId431" Type="http://schemas.openxmlformats.org/officeDocument/2006/relationships/printerSettings" Target="../printerSettings/printerSettings5.bin"/><Relationship Id="rId30" Type="http://schemas.openxmlformats.org/officeDocument/2006/relationships/hyperlink" Target="https://pbprog.ru/tk/pi-39" TargetMode="External"/><Relationship Id="rId105" Type="http://schemas.openxmlformats.org/officeDocument/2006/relationships/hyperlink" Target="https://pbprog.ru/tk/pi-166" TargetMode="External"/><Relationship Id="rId126" Type="http://schemas.openxmlformats.org/officeDocument/2006/relationships/hyperlink" Target="https://pbprog.ru/tk/pi-1182" TargetMode="External"/><Relationship Id="rId147" Type="http://schemas.openxmlformats.org/officeDocument/2006/relationships/hyperlink" Target="https://pbprog.ru/tk/pi-791" TargetMode="External"/><Relationship Id="rId168" Type="http://schemas.openxmlformats.org/officeDocument/2006/relationships/hyperlink" Target="https://pbprog.ru/tk/pi-266" TargetMode="External"/><Relationship Id="rId312" Type="http://schemas.openxmlformats.org/officeDocument/2006/relationships/hyperlink" Target="https://pbprog.ru/tk/pi-102" TargetMode="External"/><Relationship Id="rId333" Type="http://schemas.openxmlformats.org/officeDocument/2006/relationships/hyperlink" Target="https://pbprog.ru/databases/foodstuffsschp/10/8.php" TargetMode="External"/><Relationship Id="rId354" Type="http://schemas.openxmlformats.org/officeDocument/2006/relationships/hyperlink" Target="https://pbprog.ru/tk/pi-563" TargetMode="External"/><Relationship Id="rId51" Type="http://schemas.openxmlformats.org/officeDocument/2006/relationships/hyperlink" Target="https://pbprog.ru/tk/pi-95" TargetMode="External"/><Relationship Id="rId72" Type="http://schemas.openxmlformats.org/officeDocument/2006/relationships/hyperlink" Target="https://pbprog.ru/tk/pi-689" TargetMode="External"/><Relationship Id="rId93" Type="http://schemas.openxmlformats.org/officeDocument/2006/relationships/hyperlink" Target="https://pbprog.ru/tk/pi-1653" TargetMode="External"/><Relationship Id="rId189" Type="http://schemas.openxmlformats.org/officeDocument/2006/relationships/hyperlink" Target="https://pbprog.ru/tk/pi-1179" TargetMode="External"/><Relationship Id="rId375" Type="http://schemas.openxmlformats.org/officeDocument/2006/relationships/hyperlink" Target="javascript:void(0);" TargetMode="External"/><Relationship Id="rId396" Type="http://schemas.openxmlformats.org/officeDocument/2006/relationships/hyperlink" Target="https://pbprog.ru/tk/pi-941" TargetMode="External"/><Relationship Id="rId3" Type="http://schemas.openxmlformats.org/officeDocument/2006/relationships/hyperlink" Target="https://pbprog.ru/tk/pi-1183" TargetMode="External"/><Relationship Id="rId214" Type="http://schemas.openxmlformats.org/officeDocument/2006/relationships/hyperlink" Target="https://pbprog.ru/tk/pi-39" TargetMode="External"/><Relationship Id="rId235" Type="http://schemas.openxmlformats.org/officeDocument/2006/relationships/hyperlink" Target="https://pbprog.ru/tk/pi-102" TargetMode="External"/><Relationship Id="rId256" Type="http://schemas.openxmlformats.org/officeDocument/2006/relationships/hyperlink" Target="https://pbprog.ru/tk/pi-1335" TargetMode="External"/><Relationship Id="rId277" Type="http://schemas.openxmlformats.org/officeDocument/2006/relationships/hyperlink" Target="https://pbprog.ru/tk/pi-39" TargetMode="External"/><Relationship Id="rId298" Type="http://schemas.openxmlformats.org/officeDocument/2006/relationships/hyperlink" Target="https://pbprog.ru/tk/pi-1653" TargetMode="External"/><Relationship Id="rId400" Type="http://schemas.openxmlformats.org/officeDocument/2006/relationships/hyperlink" Target="https://pbprog.ru/tk/pi-128" TargetMode="External"/><Relationship Id="rId421" Type="http://schemas.openxmlformats.org/officeDocument/2006/relationships/hyperlink" Target="https://pbprog.ru/tk/pi-349" TargetMode="External"/><Relationship Id="rId116" Type="http://schemas.openxmlformats.org/officeDocument/2006/relationships/hyperlink" Target="https://pbprog.ru/tk/pi-562" TargetMode="External"/><Relationship Id="rId137" Type="http://schemas.openxmlformats.org/officeDocument/2006/relationships/hyperlink" Target="javascript:void(0);" TargetMode="External"/><Relationship Id="rId158" Type="http://schemas.openxmlformats.org/officeDocument/2006/relationships/hyperlink" Target="https://pbprog.ru/tk/pi-187" TargetMode="External"/><Relationship Id="rId302" Type="http://schemas.openxmlformats.org/officeDocument/2006/relationships/hyperlink" Target="https://pbprog.ru/tk/pi-484" TargetMode="External"/><Relationship Id="rId323" Type="http://schemas.openxmlformats.org/officeDocument/2006/relationships/hyperlink" Target="https://pbprog.ru/tk/pi-1636" TargetMode="External"/><Relationship Id="rId344" Type="http://schemas.openxmlformats.org/officeDocument/2006/relationships/hyperlink" Target="https://pbprog.ru/tk/pi-1639" TargetMode="External"/><Relationship Id="rId20" Type="http://schemas.openxmlformats.org/officeDocument/2006/relationships/hyperlink" Target="https://pbprog.ru/tk/pi-153" TargetMode="External"/><Relationship Id="rId41" Type="http://schemas.openxmlformats.org/officeDocument/2006/relationships/hyperlink" Target="javascript:void(0);" TargetMode="External"/><Relationship Id="rId62" Type="http://schemas.openxmlformats.org/officeDocument/2006/relationships/hyperlink" Target="https://pbprog.ru/databases/foodstuffsschp/10/8.php" TargetMode="External"/><Relationship Id="rId83" Type="http://schemas.openxmlformats.org/officeDocument/2006/relationships/hyperlink" Target="https://pbprog.ru/tk/pi-1653" TargetMode="External"/><Relationship Id="rId179" Type="http://schemas.openxmlformats.org/officeDocument/2006/relationships/hyperlink" Target="https://pbprog.ru/tk/pi-39" TargetMode="External"/><Relationship Id="rId365" Type="http://schemas.openxmlformats.org/officeDocument/2006/relationships/hyperlink" Target="https://pbprog.ru/tk/pi-39" TargetMode="External"/><Relationship Id="rId386" Type="http://schemas.openxmlformats.org/officeDocument/2006/relationships/hyperlink" Target="https://pbprog.ru/tk/pi-1181" TargetMode="External"/><Relationship Id="rId190" Type="http://schemas.openxmlformats.org/officeDocument/2006/relationships/hyperlink" Target="https://pbprog.ru/tk/pi-153" TargetMode="External"/><Relationship Id="rId204" Type="http://schemas.openxmlformats.org/officeDocument/2006/relationships/hyperlink" Target="https://pbprog.ru/tk/pi-573" TargetMode="External"/><Relationship Id="rId225" Type="http://schemas.openxmlformats.org/officeDocument/2006/relationships/hyperlink" Target="https://pbprog.ru/tk/pi-471" TargetMode="External"/><Relationship Id="rId246" Type="http://schemas.openxmlformats.org/officeDocument/2006/relationships/hyperlink" Target="https://pbprog.ru/tk/pi-1647" TargetMode="External"/><Relationship Id="rId267" Type="http://schemas.openxmlformats.org/officeDocument/2006/relationships/hyperlink" Target="https://pbprog.ru/tk/pi-39" TargetMode="External"/><Relationship Id="rId288" Type="http://schemas.openxmlformats.org/officeDocument/2006/relationships/hyperlink" Target="https://pbprog.ru/tk/pi-102" TargetMode="External"/><Relationship Id="rId411" Type="http://schemas.openxmlformats.org/officeDocument/2006/relationships/hyperlink" Target="https://pbprog.ru/tk/pi-349" TargetMode="External"/><Relationship Id="rId432" Type="http://schemas.openxmlformats.org/officeDocument/2006/relationships/drawing" Target="../drawings/drawing3.xml"/><Relationship Id="rId106" Type="http://schemas.openxmlformats.org/officeDocument/2006/relationships/hyperlink" Target="https://pbprog.ru/tk/pi-265" TargetMode="External"/><Relationship Id="rId127" Type="http://schemas.openxmlformats.org/officeDocument/2006/relationships/hyperlink" Target="javascript:void(0);" TargetMode="External"/><Relationship Id="rId313" Type="http://schemas.openxmlformats.org/officeDocument/2006/relationships/hyperlink" Target="https://pbprog.ru/tk/pi-794" TargetMode="External"/><Relationship Id="rId10" Type="http://schemas.openxmlformats.org/officeDocument/2006/relationships/hyperlink" Target="https://pbprog.ru/tk/pi-1653" TargetMode="External"/><Relationship Id="rId31" Type="http://schemas.openxmlformats.org/officeDocument/2006/relationships/hyperlink" Target="https://pbprog.ru/tk/pi-1647" TargetMode="External"/><Relationship Id="rId52" Type="http://schemas.openxmlformats.org/officeDocument/2006/relationships/hyperlink" Target="https://pbprog.ru/tk/pi-102" TargetMode="External"/><Relationship Id="rId73" Type="http://schemas.openxmlformats.org/officeDocument/2006/relationships/hyperlink" Target="https://pbprog.ru/tk/pi-78" TargetMode="External"/><Relationship Id="rId94" Type="http://schemas.openxmlformats.org/officeDocument/2006/relationships/hyperlink" Target="https://pbprog.ru/tk/pi-1335" TargetMode="External"/><Relationship Id="rId148" Type="http://schemas.openxmlformats.org/officeDocument/2006/relationships/hyperlink" Target="https://pbprog.ru/tk/pi-1179" TargetMode="External"/><Relationship Id="rId169" Type="http://schemas.openxmlformats.org/officeDocument/2006/relationships/hyperlink" Target="https://pbprog.ru/tk/pi-1183" TargetMode="External"/><Relationship Id="rId334" Type="http://schemas.openxmlformats.org/officeDocument/2006/relationships/hyperlink" Target="https://pbprog.ru/databases/foodstuffsschp/13/118.php" TargetMode="External"/><Relationship Id="rId355" Type="http://schemas.openxmlformats.org/officeDocument/2006/relationships/hyperlink" Target="https://pbprog.ru/tk/pi-564" TargetMode="External"/><Relationship Id="rId376" Type="http://schemas.openxmlformats.org/officeDocument/2006/relationships/hyperlink" Target="https://pbprog.ru/tk/pi-698" TargetMode="External"/><Relationship Id="rId397" Type="http://schemas.openxmlformats.org/officeDocument/2006/relationships/hyperlink" Target="https://pbprog.ru/tk/pi-931" TargetMode="External"/><Relationship Id="rId4" Type="http://schemas.openxmlformats.org/officeDocument/2006/relationships/hyperlink" Target="https://pbprog.ru/tk/pi-39" TargetMode="External"/><Relationship Id="rId180" Type="http://schemas.openxmlformats.org/officeDocument/2006/relationships/hyperlink" Target="javascript:void(0);" TargetMode="External"/><Relationship Id="rId215" Type="http://schemas.openxmlformats.org/officeDocument/2006/relationships/hyperlink" Target="https://pbprog.ru/tk/pi-1653" TargetMode="External"/><Relationship Id="rId236" Type="http://schemas.openxmlformats.org/officeDocument/2006/relationships/hyperlink" Target="https://pbprog.ru/tk/pi-1179" TargetMode="External"/><Relationship Id="rId257" Type="http://schemas.openxmlformats.org/officeDocument/2006/relationships/hyperlink" Target="https://pbprog.ru/tk/pi-255" TargetMode="External"/><Relationship Id="rId278" Type="http://schemas.openxmlformats.org/officeDocument/2006/relationships/hyperlink" Target="https://pbprog.ru/tk/pi-102" TargetMode="External"/><Relationship Id="rId401" Type="http://schemas.openxmlformats.org/officeDocument/2006/relationships/hyperlink" Target="https://pbprog.ru/tk/pi-743" TargetMode="External"/><Relationship Id="rId422" Type="http://schemas.openxmlformats.org/officeDocument/2006/relationships/hyperlink" Target="https://pbprog.ru/tk/pi-1800" TargetMode="External"/><Relationship Id="rId303" Type="http://schemas.openxmlformats.org/officeDocument/2006/relationships/hyperlink" Target="https://pbprog.ru/tk/pi-1183" TargetMode="External"/><Relationship Id="rId42" Type="http://schemas.openxmlformats.org/officeDocument/2006/relationships/hyperlink" Target="https://pbprog.ru/tk/pi-698" TargetMode="External"/><Relationship Id="rId84" Type="http://schemas.openxmlformats.org/officeDocument/2006/relationships/hyperlink" Target="https://pbprog.ru/tk/pi-327" TargetMode="External"/><Relationship Id="rId138" Type="http://schemas.openxmlformats.org/officeDocument/2006/relationships/hyperlink" Target="https://pbprog.ru/tk/pi-698" TargetMode="External"/><Relationship Id="rId345" Type="http://schemas.openxmlformats.org/officeDocument/2006/relationships/hyperlink" Target="https://pbprog.ru/tk/pi-1800" TargetMode="External"/><Relationship Id="rId387" Type="http://schemas.openxmlformats.org/officeDocument/2006/relationships/hyperlink" Target="https://pbprog.ru/tk/pi-1653" TargetMode="External"/><Relationship Id="rId191" Type="http://schemas.openxmlformats.org/officeDocument/2006/relationships/hyperlink" Target="https://pbprog.ru/tk/pi-1181" TargetMode="External"/><Relationship Id="rId205" Type="http://schemas.openxmlformats.org/officeDocument/2006/relationships/hyperlink" Target="https://pbprog.ru/tk/pi-577" TargetMode="External"/><Relationship Id="rId247" Type="http://schemas.openxmlformats.org/officeDocument/2006/relationships/hyperlink" Target="javascript:void(0);" TargetMode="External"/><Relationship Id="rId412" Type="http://schemas.openxmlformats.org/officeDocument/2006/relationships/hyperlink" Target="https://pbprog.ru/tk/pi-1800" TargetMode="External"/><Relationship Id="rId107" Type="http://schemas.openxmlformats.org/officeDocument/2006/relationships/hyperlink" Target="https://pbprog.ru/tk/pi-256" TargetMode="External"/><Relationship Id="rId289" Type="http://schemas.openxmlformats.org/officeDocument/2006/relationships/hyperlink" Target="https://pbprog.ru/tk/pi-187" TargetMode="External"/><Relationship Id="rId11" Type="http://schemas.openxmlformats.org/officeDocument/2006/relationships/hyperlink" Target="https://pbprog.ru/tk/pi-147" TargetMode="External"/><Relationship Id="rId53" Type="http://schemas.openxmlformats.org/officeDocument/2006/relationships/hyperlink" Target="https://pbprog.ru/tk/pi-1179" TargetMode="External"/><Relationship Id="rId149" Type="http://schemas.openxmlformats.org/officeDocument/2006/relationships/hyperlink" Target="https://pbprog.ru/tk/pi-153" TargetMode="External"/><Relationship Id="rId314" Type="http://schemas.openxmlformats.org/officeDocument/2006/relationships/hyperlink" Target="https://pbprog.ru/tk/pi-1742" TargetMode="External"/><Relationship Id="rId356" Type="http://schemas.openxmlformats.org/officeDocument/2006/relationships/hyperlink" Target="https://pbprog.ru/tk/pi-565" TargetMode="External"/><Relationship Id="rId398" Type="http://schemas.openxmlformats.org/officeDocument/2006/relationships/hyperlink" Target="https://pbprog.ru/tk/pi-208" TargetMode="External"/><Relationship Id="rId95" Type="http://schemas.openxmlformats.org/officeDocument/2006/relationships/hyperlink" Target="https://pbprog.ru/tk/pi-471" TargetMode="External"/><Relationship Id="rId160" Type="http://schemas.openxmlformats.org/officeDocument/2006/relationships/hyperlink" Target="https://pbprog.ru/tk/pi-176" TargetMode="External"/><Relationship Id="rId216" Type="http://schemas.openxmlformats.org/officeDocument/2006/relationships/hyperlink" Target="https://pbprog.ru/tk/pi-39" TargetMode="External"/><Relationship Id="rId423" Type="http://schemas.openxmlformats.org/officeDocument/2006/relationships/hyperlink" Target="https://pbprog.ru/tk/pi-1224" TargetMode="External"/><Relationship Id="rId258" Type="http://schemas.openxmlformats.org/officeDocument/2006/relationships/hyperlink" Target="https://pbprog.ru/tk/pi-39" TargetMode="External"/><Relationship Id="rId22" Type="http://schemas.openxmlformats.org/officeDocument/2006/relationships/hyperlink" Target="https://pbprog.ru/tk/tu-43" TargetMode="External"/><Relationship Id="rId64" Type="http://schemas.openxmlformats.org/officeDocument/2006/relationships/hyperlink" Target="https://pbprog.ru/databases/foodstuffsschp/12/5.php" TargetMode="External"/><Relationship Id="rId118" Type="http://schemas.openxmlformats.org/officeDocument/2006/relationships/hyperlink" Target="https://pbprog.ru/tk/pi-563" TargetMode="External"/><Relationship Id="rId325" Type="http://schemas.openxmlformats.org/officeDocument/2006/relationships/hyperlink" Target="https://pbprog.ru/tk/pi-1741" TargetMode="External"/><Relationship Id="rId367" Type="http://schemas.openxmlformats.org/officeDocument/2006/relationships/hyperlink" Target="https://pbprog.ru/tk/pi-39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17" Type="http://schemas.openxmlformats.org/officeDocument/2006/relationships/hyperlink" Target="https://pbprog.ru/tk/pi-562" TargetMode="External"/><Relationship Id="rId299" Type="http://schemas.openxmlformats.org/officeDocument/2006/relationships/hyperlink" Target="https://pbprog.ru/tk/pi-369" TargetMode="External"/><Relationship Id="rId21" Type="http://schemas.openxmlformats.org/officeDocument/2006/relationships/hyperlink" Target="https://pbprog.ru/tk/pi-1671" TargetMode="External"/><Relationship Id="rId63" Type="http://schemas.openxmlformats.org/officeDocument/2006/relationships/hyperlink" Target="https://pbprog.ru/tk/pi-39" TargetMode="External"/><Relationship Id="rId159" Type="http://schemas.openxmlformats.org/officeDocument/2006/relationships/hyperlink" Target="https://pbprog.ru/tk/pi-1179" TargetMode="External"/><Relationship Id="rId324" Type="http://schemas.openxmlformats.org/officeDocument/2006/relationships/hyperlink" Target="javascript:void(0);" TargetMode="External"/><Relationship Id="rId366" Type="http://schemas.openxmlformats.org/officeDocument/2006/relationships/hyperlink" Target="https://pbprog.ru/tk/pi-396" TargetMode="External"/><Relationship Id="rId170" Type="http://schemas.openxmlformats.org/officeDocument/2006/relationships/hyperlink" Target="https://pbprog.ru/tk/pi-557" TargetMode="External"/><Relationship Id="rId226" Type="http://schemas.openxmlformats.org/officeDocument/2006/relationships/hyperlink" Target="https://pbprog.ru/tk/pi-42" TargetMode="External"/><Relationship Id="rId433" Type="http://schemas.openxmlformats.org/officeDocument/2006/relationships/hyperlink" Target="https://pbprog.ru/tk/pi-1183" TargetMode="External"/><Relationship Id="rId268" Type="http://schemas.openxmlformats.org/officeDocument/2006/relationships/hyperlink" Target="https://pbprog.ru/tk/pi-1183" TargetMode="External"/><Relationship Id="rId32" Type="http://schemas.openxmlformats.org/officeDocument/2006/relationships/hyperlink" Target="javascript:void(0);" TargetMode="External"/><Relationship Id="rId74" Type="http://schemas.openxmlformats.org/officeDocument/2006/relationships/hyperlink" Target="https://pbprog.ru/tk/pi-61" TargetMode="External"/><Relationship Id="rId128" Type="http://schemas.openxmlformats.org/officeDocument/2006/relationships/hyperlink" Target="javascript:void(0);" TargetMode="External"/><Relationship Id="rId335" Type="http://schemas.openxmlformats.org/officeDocument/2006/relationships/hyperlink" Target="https://pbprog.ru/tk/pi-698" TargetMode="External"/><Relationship Id="rId377" Type="http://schemas.openxmlformats.org/officeDocument/2006/relationships/hyperlink" Target="https://pbprog.ru/tk/pi-139" TargetMode="External"/><Relationship Id="rId5" Type="http://schemas.openxmlformats.org/officeDocument/2006/relationships/hyperlink" Target="https://pbprog.ru/tk/pi-1647" TargetMode="External"/><Relationship Id="rId181" Type="http://schemas.openxmlformats.org/officeDocument/2006/relationships/hyperlink" Target="https://pbprog.ru/tk/pi-1182" TargetMode="External"/><Relationship Id="rId237" Type="http://schemas.openxmlformats.org/officeDocument/2006/relationships/hyperlink" Target="https://pbprog.ru/tk/pi-1671" TargetMode="External"/><Relationship Id="rId402" Type="http://schemas.openxmlformats.org/officeDocument/2006/relationships/hyperlink" Target="https://pbprog.ru/tk/pi-369" TargetMode="External"/><Relationship Id="rId279" Type="http://schemas.openxmlformats.org/officeDocument/2006/relationships/hyperlink" Target="https://pbprog.ru/tk/pi-743" TargetMode="External"/><Relationship Id="rId43" Type="http://schemas.openxmlformats.org/officeDocument/2006/relationships/hyperlink" Target="https://pbprog.ru/tk/pi-1641" TargetMode="External"/><Relationship Id="rId139" Type="http://schemas.openxmlformats.org/officeDocument/2006/relationships/hyperlink" Target="https://pbprog.ru/tk/pi-102" TargetMode="External"/><Relationship Id="rId290" Type="http://schemas.openxmlformats.org/officeDocument/2006/relationships/hyperlink" Target="https://pbprog.ru/tk/pi-805" TargetMode="External"/><Relationship Id="rId304" Type="http://schemas.openxmlformats.org/officeDocument/2006/relationships/hyperlink" Target="https://pbprog.ru/tk/tu-257" TargetMode="External"/><Relationship Id="rId346" Type="http://schemas.openxmlformats.org/officeDocument/2006/relationships/hyperlink" Target="https://pbprog.ru/tk/pi-369" TargetMode="External"/><Relationship Id="rId388" Type="http://schemas.openxmlformats.org/officeDocument/2006/relationships/hyperlink" Target="https://pbprog.ru/tk/pi-253" TargetMode="External"/><Relationship Id="rId85" Type="http://schemas.openxmlformats.org/officeDocument/2006/relationships/hyperlink" Target="https://pbprog.ru/tk/pi-1275" TargetMode="External"/><Relationship Id="rId150" Type="http://schemas.openxmlformats.org/officeDocument/2006/relationships/hyperlink" Target="https://pbprog.ru/tk/pi-1183" TargetMode="External"/><Relationship Id="rId192" Type="http://schemas.openxmlformats.org/officeDocument/2006/relationships/hyperlink" Target="https://pbprog.ru/tk/pi-1219" TargetMode="External"/><Relationship Id="rId206" Type="http://schemas.openxmlformats.org/officeDocument/2006/relationships/hyperlink" Target="https://pbprog.ru/tk/pi-255" TargetMode="External"/><Relationship Id="rId413" Type="http://schemas.openxmlformats.org/officeDocument/2006/relationships/hyperlink" Target="https://pbprog.ru/tk/pi-1181" TargetMode="External"/><Relationship Id="rId248" Type="http://schemas.openxmlformats.org/officeDocument/2006/relationships/hyperlink" Target="https://pbprog.ru/tk/pi-327" TargetMode="External"/><Relationship Id="rId269" Type="http://schemas.openxmlformats.org/officeDocument/2006/relationships/hyperlink" Target="https://pbprog.ru/tk/pi-39" TargetMode="External"/><Relationship Id="rId434" Type="http://schemas.openxmlformats.org/officeDocument/2006/relationships/hyperlink" Target="https://pbprog.ru/tk/pi-39" TargetMode="External"/><Relationship Id="rId12" Type="http://schemas.openxmlformats.org/officeDocument/2006/relationships/hyperlink" Target="https://pbprog.ru/tk/pi-39" TargetMode="External"/><Relationship Id="rId33" Type="http://schemas.openxmlformats.org/officeDocument/2006/relationships/hyperlink" Target="https://pbprog.ru/tk/pi-1204" TargetMode="External"/><Relationship Id="rId108" Type="http://schemas.openxmlformats.org/officeDocument/2006/relationships/hyperlink" Target="https://pbprog.ru/tk/pi-256" TargetMode="External"/><Relationship Id="rId129" Type="http://schemas.openxmlformats.org/officeDocument/2006/relationships/hyperlink" Target="https://pbprog.ru/tk/pi-166" TargetMode="External"/><Relationship Id="rId280" Type="http://schemas.openxmlformats.org/officeDocument/2006/relationships/hyperlink" Target="https://pbprog.ru/tk/pi-804" TargetMode="External"/><Relationship Id="rId315" Type="http://schemas.openxmlformats.org/officeDocument/2006/relationships/hyperlink" Target="https://pbprog.ru/tk/pi-1184" TargetMode="External"/><Relationship Id="rId336" Type="http://schemas.openxmlformats.org/officeDocument/2006/relationships/hyperlink" Target="https://pbprog.ru/tk/pi-39" TargetMode="External"/><Relationship Id="rId357" Type="http://schemas.openxmlformats.org/officeDocument/2006/relationships/hyperlink" Target="https://pbprog.ru/databases/foodstuffsschp/4/152.php" TargetMode="External"/><Relationship Id="rId54" Type="http://schemas.openxmlformats.org/officeDocument/2006/relationships/hyperlink" Target="javascript:void(0);" TargetMode="External"/><Relationship Id="rId75" Type="http://schemas.openxmlformats.org/officeDocument/2006/relationships/hyperlink" Target="https://pbprog.ru/tk/pi-139" TargetMode="External"/><Relationship Id="rId96" Type="http://schemas.openxmlformats.org/officeDocument/2006/relationships/hyperlink" Target="https://pbprog.ru/tk/pi-1335" TargetMode="External"/><Relationship Id="rId140" Type="http://schemas.openxmlformats.org/officeDocument/2006/relationships/hyperlink" Target="https://pbprog.ru/tk/pi-187" TargetMode="External"/><Relationship Id="rId161" Type="http://schemas.openxmlformats.org/officeDocument/2006/relationships/hyperlink" Target="https://pbprog.ru/tk/pi-1181" TargetMode="External"/><Relationship Id="rId182" Type="http://schemas.openxmlformats.org/officeDocument/2006/relationships/hyperlink" Target="javascript:void(0);" TargetMode="External"/><Relationship Id="rId217" Type="http://schemas.openxmlformats.org/officeDocument/2006/relationships/hyperlink" Target="https://pbprog.ru/tk/t1-35" TargetMode="External"/><Relationship Id="rId378" Type="http://schemas.openxmlformats.org/officeDocument/2006/relationships/hyperlink" Target="https://pbprog.ru/tk/pi-689" TargetMode="External"/><Relationship Id="rId399" Type="http://schemas.openxmlformats.org/officeDocument/2006/relationships/hyperlink" Target="https://pbprog.ru/tk/pi-1653" TargetMode="External"/><Relationship Id="rId403" Type="http://schemas.openxmlformats.org/officeDocument/2006/relationships/hyperlink" Target="https://pbprog.ru/tk/pi-698" TargetMode="External"/><Relationship Id="rId6" Type="http://schemas.openxmlformats.org/officeDocument/2006/relationships/hyperlink" Target="https://pbprog.ru/tk/pi-1647" TargetMode="External"/><Relationship Id="rId238" Type="http://schemas.openxmlformats.org/officeDocument/2006/relationships/hyperlink" Target="https://pbprog.ru/tk/tu-257" TargetMode="External"/><Relationship Id="rId259" Type="http://schemas.openxmlformats.org/officeDocument/2006/relationships/hyperlink" Target="https://pbprog.ru/tk/pi-565" TargetMode="External"/><Relationship Id="rId424" Type="http://schemas.openxmlformats.org/officeDocument/2006/relationships/hyperlink" Target="https://pbprog.ru/tk/pi-1637" TargetMode="External"/><Relationship Id="rId23" Type="http://schemas.openxmlformats.org/officeDocument/2006/relationships/hyperlink" Target="https://pbprog.ru/tk/pi-791" TargetMode="External"/><Relationship Id="rId119" Type="http://schemas.openxmlformats.org/officeDocument/2006/relationships/hyperlink" Target="https://pbprog.ru/tk/pi-563" TargetMode="External"/><Relationship Id="rId270" Type="http://schemas.openxmlformats.org/officeDocument/2006/relationships/hyperlink" Target="https://pbprog.ru/tk/pi-1653" TargetMode="External"/><Relationship Id="rId291" Type="http://schemas.openxmlformats.org/officeDocument/2006/relationships/hyperlink" Target="https://pbprog.ru/tk/pi-369" TargetMode="External"/><Relationship Id="rId305" Type="http://schemas.openxmlformats.org/officeDocument/2006/relationships/hyperlink" Target="https://pbprog.ru/tk/pi-791" TargetMode="External"/><Relationship Id="rId326" Type="http://schemas.openxmlformats.org/officeDocument/2006/relationships/hyperlink" Target="https://pbprog.ru/tk/pi-166" TargetMode="External"/><Relationship Id="rId347" Type="http://schemas.openxmlformats.org/officeDocument/2006/relationships/hyperlink" Target="https://pbprog.ru/tk/pi-349" TargetMode="External"/><Relationship Id="rId44" Type="http://schemas.openxmlformats.org/officeDocument/2006/relationships/hyperlink" Target="https://pbprog.ru/tk/pi-1647" TargetMode="External"/><Relationship Id="rId65" Type="http://schemas.openxmlformats.org/officeDocument/2006/relationships/hyperlink" Target="https://pbprog.ru/databases/foodstuffsschp/4/152.php" TargetMode="External"/><Relationship Id="rId86" Type="http://schemas.openxmlformats.org/officeDocument/2006/relationships/hyperlink" Target="https://pbprog.ru/tk/pi-1653" TargetMode="External"/><Relationship Id="rId130" Type="http://schemas.openxmlformats.org/officeDocument/2006/relationships/hyperlink" Target="https://pbprog.ru/tk/pi-1183" TargetMode="External"/><Relationship Id="rId151" Type="http://schemas.openxmlformats.org/officeDocument/2006/relationships/hyperlink" Target="https://pbprog.ru/tk/pi-39" TargetMode="External"/><Relationship Id="rId368" Type="http://schemas.openxmlformats.org/officeDocument/2006/relationships/hyperlink" Target="https://pbprog.ru/tk/pi-139" TargetMode="External"/><Relationship Id="rId389" Type="http://schemas.openxmlformats.org/officeDocument/2006/relationships/hyperlink" Target="https://pbprog.ru/tk/pi-1651" TargetMode="External"/><Relationship Id="rId172" Type="http://schemas.openxmlformats.org/officeDocument/2006/relationships/hyperlink" Target="https://pbprog.ru/tk/pi-559" TargetMode="External"/><Relationship Id="rId193" Type="http://schemas.openxmlformats.org/officeDocument/2006/relationships/hyperlink" Target="https://pbprog.ru/tk/pi-39" TargetMode="External"/><Relationship Id="rId207" Type="http://schemas.openxmlformats.org/officeDocument/2006/relationships/hyperlink" Target="https://pbprog.ru/tk/pi-39" TargetMode="External"/><Relationship Id="rId228" Type="http://schemas.openxmlformats.org/officeDocument/2006/relationships/hyperlink" Target="https://pbprog.ru/tk/pi-153" TargetMode="External"/><Relationship Id="rId249" Type="http://schemas.openxmlformats.org/officeDocument/2006/relationships/hyperlink" Target="http://pbprog.ru/products/programs.php?SECTION_ID=122&amp;ELEMENT_ID=555" TargetMode="External"/><Relationship Id="rId414" Type="http://schemas.openxmlformats.org/officeDocument/2006/relationships/hyperlink" Target="https://pbprog.ru/tk/pi-284" TargetMode="External"/><Relationship Id="rId435" Type="http://schemas.openxmlformats.org/officeDocument/2006/relationships/hyperlink" Target="https://pbprog.ru/tk/pi-1647" TargetMode="External"/><Relationship Id="rId13" Type="http://schemas.openxmlformats.org/officeDocument/2006/relationships/hyperlink" Target="https://pbprog.ru/tk/pi-349" TargetMode="External"/><Relationship Id="rId109" Type="http://schemas.openxmlformats.org/officeDocument/2006/relationships/hyperlink" Target="https://pbprog.ru/tk/pi-42" TargetMode="External"/><Relationship Id="rId260" Type="http://schemas.openxmlformats.org/officeDocument/2006/relationships/hyperlink" Target="https://pbprog.ru/tk/pi-571" TargetMode="External"/><Relationship Id="rId281" Type="http://schemas.openxmlformats.org/officeDocument/2006/relationships/hyperlink" Target="https://pbprog.ru/tk/pi-187" TargetMode="External"/><Relationship Id="rId316" Type="http://schemas.openxmlformats.org/officeDocument/2006/relationships/hyperlink" Target="https://pbprog.ru/tk/pi-1184" TargetMode="External"/><Relationship Id="rId337" Type="http://schemas.openxmlformats.org/officeDocument/2006/relationships/hyperlink" Target="https://pbprog.ru/tk/pi-1653" TargetMode="External"/><Relationship Id="rId34" Type="http://schemas.openxmlformats.org/officeDocument/2006/relationships/hyperlink" Target="https://pbprog.ru/tk/pi-39" TargetMode="External"/><Relationship Id="rId55" Type="http://schemas.openxmlformats.org/officeDocument/2006/relationships/hyperlink" Target="https://pbprog.ru/tk/pi-95" TargetMode="External"/><Relationship Id="rId76" Type="http://schemas.openxmlformats.org/officeDocument/2006/relationships/hyperlink" Target="https://pbprog.ru/tk/pi-689" TargetMode="External"/><Relationship Id="rId97" Type="http://schemas.openxmlformats.org/officeDocument/2006/relationships/hyperlink" Target="https://pbprog.ru/tk/pi-471" TargetMode="External"/><Relationship Id="rId120" Type="http://schemas.openxmlformats.org/officeDocument/2006/relationships/hyperlink" Target="https://pbprog.ru/tk/pi-564" TargetMode="External"/><Relationship Id="rId141" Type="http://schemas.openxmlformats.org/officeDocument/2006/relationships/hyperlink" Target="https://pbprog.ru/tk/pi-1647" TargetMode="External"/><Relationship Id="rId358" Type="http://schemas.openxmlformats.org/officeDocument/2006/relationships/hyperlink" Target="https://pbprog.ru/databases/foodstuffsschp/4/152.php" TargetMode="External"/><Relationship Id="rId379" Type="http://schemas.openxmlformats.org/officeDocument/2006/relationships/hyperlink" Target="https://pbprog.ru/tk/pi-78" TargetMode="External"/><Relationship Id="rId7" Type="http://schemas.openxmlformats.org/officeDocument/2006/relationships/hyperlink" Target="https://pbprog.ru/tk/pi-698" TargetMode="External"/><Relationship Id="rId162" Type="http://schemas.openxmlformats.org/officeDocument/2006/relationships/hyperlink" Target="https://pbprog.ru/tk/pi-1653" TargetMode="External"/><Relationship Id="rId183" Type="http://schemas.openxmlformats.org/officeDocument/2006/relationships/hyperlink" Target="https://pbprog.ru/tk/pi-95" TargetMode="External"/><Relationship Id="rId218" Type="http://schemas.openxmlformats.org/officeDocument/2006/relationships/hyperlink" Target="https://pbprog.ru/tk/pi-39" TargetMode="External"/><Relationship Id="rId239" Type="http://schemas.openxmlformats.org/officeDocument/2006/relationships/hyperlink" Target="https://pbprog.ru/tk/pi-791" TargetMode="External"/><Relationship Id="rId390" Type="http://schemas.openxmlformats.org/officeDocument/2006/relationships/hyperlink" Target="https://pbprog.ru/tk/pi-1159" TargetMode="External"/><Relationship Id="rId404" Type="http://schemas.openxmlformats.org/officeDocument/2006/relationships/hyperlink" Target="https://pbprog.ru/tk/pi-39" TargetMode="External"/><Relationship Id="rId425" Type="http://schemas.openxmlformats.org/officeDocument/2006/relationships/hyperlink" Target="https://pbprog.ru/tk/pi-1219" TargetMode="External"/><Relationship Id="rId250" Type="http://schemas.openxmlformats.org/officeDocument/2006/relationships/hyperlink" Target="javascript:void(0);" TargetMode="External"/><Relationship Id="rId271" Type="http://schemas.openxmlformats.org/officeDocument/2006/relationships/hyperlink" Target="https://pbprog.ru/tk/pi-1184" TargetMode="External"/><Relationship Id="rId292" Type="http://schemas.openxmlformats.org/officeDocument/2006/relationships/hyperlink" Target="https://pbprog.ru/tk/pi-153" TargetMode="External"/><Relationship Id="rId306" Type="http://schemas.openxmlformats.org/officeDocument/2006/relationships/hyperlink" Target="https://pbprog.ru/tk/pi-1179" TargetMode="External"/><Relationship Id="rId24" Type="http://schemas.openxmlformats.org/officeDocument/2006/relationships/hyperlink" Target="https://pbprog.ru/tk/pi-1179" TargetMode="External"/><Relationship Id="rId45" Type="http://schemas.openxmlformats.org/officeDocument/2006/relationships/hyperlink" Target="javascript:void(0);" TargetMode="External"/><Relationship Id="rId66" Type="http://schemas.openxmlformats.org/officeDocument/2006/relationships/hyperlink" Target="https://pbprog.ru/databases/foodstuffsschp/10/8.php" TargetMode="External"/><Relationship Id="rId87" Type="http://schemas.openxmlformats.org/officeDocument/2006/relationships/hyperlink" Target="https://pbprog.ru/tk/pi-327" TargetMode="External"/><Relationship Id="rId110" Type="http://schemas.openxmlformats.org/officeDocument/2006/relationships/hyperlink" Target="https://pbprog.ru/tk/pi-964" TargetMode="External"/><Relationship Id="rId131" Type="http://schemas.openxmlformats.org/officeDocument/2006/relationships/hyperlink" Target="https://pbprog.ru/tk/pi-39" TargetMode="External"/><Relationship Id="rId327" Type="http://schemas.openxmlformats.org/officeDocument/2006/relationships/hyperlink" Target="https://pbprog.ru/tk/pi-39" TargetMode="External"/><Relationship Id="rId348" Type="http://schemas.openxmlformats.org/officeDocument/2006/relationships/hyperlink" Target="https://pbprog.ru/tk/pi-1800" TargetMode="External"/><Relationship Id="rId369" Type="http://schemas.openxmlformats.org/officeDocument/2006/relationships/hyperlink" Target="https://pbprog.ru/tk/pi-689" TargetMode="External"/><Relationship Id="rId152" Type="http://schemas.openxmlformats.org/officeDocument/2006/relationships/hyperlink" Target="https://pbprog.ru/tk/pi-1653" TargetMode="External"/><Relationship Id="rId173" Type="http://schemas.openxmlformats.org/officeDocument/2006/relationships/hyperlink" Target="https://pbprog.ru/tk/pi-571" TargetMode="External"/><Relationship Id="rId194" Type="http://schemas.openxmlformats.org/officeDocument/2006/relationships/hyperlink" Target="https://pbprog.ru/tk/pi-327" TargetMode="External"/><Relationship Id="rId208" Type="http://schemas.openxmlformats.org/officeDocument/2006/relationships/hyperlink" Target="https://pbprog.ru/tk/pi-727" TargetMode="External"/><Relationship Id="rId229" Type="http://schemas.openxmlformats.org/officeDocument/2006/relationships/hyperlink" Target="https://pbprog.ru/tk/pi-176" TargetMode="External"/><Relationship Id="rId380" Type="http://schemas.openxmlformats.org/officeDocument/2006/relationships/hyperlink" Target="https://pbprog.ru/tk/pi-1653" TargetMode="External"/><Relationship Id="rId415" Type="http://schemas.openxmlformats.org/officeDocument/2006/relationships/hyperlink" Target="https://pbprog.ru/tk/pi-95" TargetMode="External"/><Relationship Id="rId436" Type="http://schemas.openxmlformats.org/officeDocument/2006/relationships/hyperlink" Target="https://pbprog.ru/tk/pi-1647" TargetMode="External"/><Relationship Id="rId240" Type="http://schemas.openxmlformats.org/officeDocument/2006/relationships/hyperlink" Target="https://pbprog.ru/tk/pi-1179" TargetMode="External"/><Relationship Id="rId261" Type="http://schemas.openxmlformats.org/officeDocument/2006/relationships/hyperlink" Target="https://pbprog.ru/tk/pi-573" TargetMode="External"/><Relationship Id="rId14" Type="http://schemas.openxmlformats.org/officeDocument/2006/relationships/hyperlink" Target="https://pbprog.ru/tk/pi-1800" TargetMode="External"/><Relationship Id="rId35" Type="http://schemas.openxmlformats.org/officeDocument/2006/relationships/hyperlink" Target="https://pbprog.ru/tk/pi-1647" TargetMode="External"/><Relationship Id="rId56" Type="http://schemas.openxmlformats.org/officeDocument/2006/relationships/hyperlink" Target="https://pbprog.ru/tk/pi-102" TargetMode="External"/><Relationship Id="rId77" Type="http://schemas.openxmlformats.org/officeDocument/2006/relationships/hyperlink" Target="https://pbprog.ru/tk/pi-78" TargetMode="External"/><Relationship Id="rId100" Type="http://schemas.openxmlformats.org/officeDocument/2006/relationships/hyperlink" Target="https://pbprog.ru/tk/t1-35" TargetMode="External"/><Relationship Id="rId282" Type="http://schemas.openxmlformats.org/officeDocument/2006/relationships/hyperlink" Target="https://pbprog.ru/tk/pi-39" TargetMode="External"/><Relationship Id="rId317" Type="http://schemas.openxmlformats.org/officeDocument/2006/relationships/hyperlink" Target="https://pbprog.ru/tk/pi-698" TargetMode="External"/><Relationship Id="rId338" Type="http://schemas.openxmlformats.org/officeDocument/2006/relationships/hyperlink" Target="https://pbprog.ru/tk/pi-698" TargetMode="External"/><Relationship Id="rId359" Type="http://schemas.openxmlformats.org/officeDocument/2006/relationships/hyperlink" Target="https://pbprog.ru/databases/foodstuffsschp/10/8.php" TargetMode="External"/><Relationship Id="rId8" Type="http://schemas.openxmlformats.org/officeDocument/2006/relationships/hyperlink" Target="https://pbprog.ru/tk/pi-39" TargetMode="External"/><Relationship Id="rId98" Type="http://schemas.openxmlformats.org/officeDocument/2006/relationships/hyperlink" Target="https://pbprog.ru/tk/pi-1647" TargetMode="External"/><Relationship Id="rId121" Type="http://schemas.openxmlformats.org/officeDocument/2006/relationships/hyperlink" Target="https://pbprog.ru/tk/pi-565" TargetMode="External"/><Relationship Id="rId142" Type="http://schemas.openxmlformats.org/officeDocument/2006/relationships/hyperlink" Target="https://pbprog.ru/tk/pi-176" TargetMode="External"/><Relationship Id="rId163" Type="http://schemas.openxmlformats.org/officeDocument/2006/relationships/hyperlink" Target="https://pbprog.ru/tk/pi-1642" TargetMode="External"/><Relationship Id="rId184" Type="http://schemas.openxmlformats.org/officeDocument/2006/relationships/hyperlink" Target="https://pbprog.ru/tk/pi-102" TargetMode="External"/><Relationship Id="rId219" Type="http://schemas.openxmlformats.org/officeDocument/2006/relationships/hyperlink" Target="https://pbprog.ru/tk/pi-102" TargetMode="External"/><Relationship Id="rId370" Type="http://schemas.openxmlformats.org/officeDocument/2006/relationships/hyperlink" Target="https://pbprog.ru/tk/pi-78" TargetMode="External"/><Relationship Id="rId391" Type="http://schemas.openxmlformats.org/officeDocument/2006/relationships/hyperlink" Target="https://pbprog.ru/tk/pi-39" TargetMode="External"/><Relationship Id="rId405" Type="http://schemas.openxmlformats.org/officeDocument/2006/relationships/hyperlink" Target="https://pbprog.ru/tk/tu-496" TargetMode="External"/><Relationship Id="rId426" Type="http://schemas.openxmlformats.org/officeDocument/2006/relationships/hyperlink" Target="https://pbprog.ru/tk/pi-39" TargetMode="External"/><Relationship Id="rId230" Type="http://schemas.openxmlformats.org/officeDocument/2006/relationships/hyperlink" Target="https://pbprog.ru/tk/pi-805" TargetMode="External"/><Relationship Id="rId251" Type="http://schemas.openxmlformats.org/officeDocument/2006/relationships/hyperlink" Target="https://pbprog.ru/tk/pi-1204" TargetMode="External"/><Relationship Id="rId25" Type="http://schemas.openxmlformats.org/officeDocument/2006/relationships/hyperlink" Target="https://pbprog.ru/tk/pi-153" TargetMode="External"/><Relationship Id="rId46" Type="http://schemas.openxmlformats.org/officeDocument/2006/relationships/hyperlink" Target="https://pbprog.ru/tk/pi-698" TargetMode="External"/><Relationship Id="rId67" Type="http://schemas.openxmlformats.org/officeDocument/2006/relationships/hyperlink" Target="https://pbprog.ru/databases/foodstuffsschp/12/314.php" TargetMode="External"/><Relationship Id="rId272" Type="http://schemas.openxmlformats.org/officeDocument/2006/relationships/hyperlink" Target="https://pbprog.ru/tk/pi-1647" TargetMode="External"/><Relationship Id="rId293" Type="http://schemas.openxmlformats.org/officeDocument/2006/relationships/hyperlink" Target="https://pbprog.ru/tk/pi-698" TargetMode="External"/><Relationship Id="rId307" Type="http://schemas.openxmlformats.org/officeDocument/2006/relationships/hyperlink" Target="https://pbprog.ru/tk/pi-153" TargetMode="External"/><Relationship Id="rId328" Type="http://schemas.openxmlformats.org/officeDocument/2006/relationships/hyperlink" Target="https://pbprog.ru/tk/pi-1159" TargetMode="External"/><Relationship Id="rId349" Type="http://schemas.openxmlformats.org/officeDocument/2006/relationships/hyperlink" Target="https://pbprog.ru/tk/pi-1224" TargetMode="External"/><Relationship Id="rId88" Type="http://schemas.openxmlformats.org/officeDocument/2006/relationships/hyperlink" Target="https://pbprog.ru/tk/pi-244" TargetMode="External"/><Relationship Id="rId111" Type="http://schemas.openxmlformats.org/officeDocument/2006/relationships/hyperlink" Target="https://pbprog.ru/tk/pi-153" TargetMode="External"/><Relationship Id="rId132" Type="http://schemas.openxmlformats.org/officeDocument/2006/relationships/hyperlink" Target="https://pbprog.ru/tk/pi-1653" TargetMode="External"/><Relationship Id="rId153" Type="http://schemas.openxmlformats.org/officeDocument/2006/relationships/hyperlink" Target="https://pbprog.ru/tk/pi-1184" TargetMode="External"/><Relationship Id="rId174" Type="http://schemas.openxmlformats.org/officeDocument/2006/relationships/hyperlink" Target="https://pbprog.ru/tk/pi-573" TargetMode="External"/><Relationship Id="rId195" Type="http://schemas.openxmlformats.org/officeDocument/2006/relationships/hyperlink" Target="https://pbprog.ru/tk/pi-1647" TargetMode="External"/><Relationship Id="rId209" Type="http://schemas.openxmlformats.org/officeDocument/2006/relationships/hyperlink" Target="https://pbprog.ru/tk/pi-327" TargetMode="External"/><Relationship Id="rId360" Type="http://schemas.openxmlformats.org/officeDocument/2006/relationships/hyperlink" Target="https://pbprog.ru/databases/foodstuffsschp/12/314.php" TargetMode="External"/><Relationship Id="rId381" Type="http://schemas.openxmlformats.org/officeDocument/2006/relationships/hyperlink" Target="https://pbprog.ru/tk/pi-148" TargetMode="External"/><Relationship Id="rId416" Type="http://schemas.openxmlformats.org/officeDocument/2006/relationships/hyperlink" Target="https://pbprog.ru/tk/pi-97" TargetMode="External"/><Relationship Id="rId220" Type="http://schemas.openxmlformats.org/officeDocument/2006/relationships/hyperlink" Target="https://pbprog.ru/tk/pi-229" TargetMode="External"/><Relationship Id="rId241" Type="http://schemas.openxmlformats.org/officeDocument/2006/relationships/hyperlink" Target="https://pbprog.ru/tk/pi-153" TargetMode="External"/><Relationship Id="rId437" Type="http://schemas.openxmlformats.org/officeDocument/2006/relationships/printerSettings" Target="../printerSettings/printerSettings11.bin"/><Relationship Id="rId15" Type="http://schemas.openxmlformats.org/officeDocument/2006/relationships/hyperlink" Target="https://pbprog.ru/tk/pi-1224" TargetMode="External"/><Relationship Id="rId36" Type="http://schemas.openxmlformats.org/officeDocument/2006/relationships/hyperlink" Target="javascript:void(0);" TargetMode="External"/><Relationship Id="rId57" Type="http://schemas.openxmlformats.org/officeDocument/2006/relationships/hyperlink" Target="https://pbprog.ru/tk/pi-1179" TargetMode="External"/><Relationship Id="rId262" Type="http://schemas.openxmlformats.org/officeDocument/2006/relationships/hyperlink" Target="https://pbprog.ru/tk/pi-1181" TargetMode="External"/><Relationship Id="rId283" Type="http://schemas.openxmlformats.org/officeDocument/2006/relationships/hyperlink" Target="https://pbprog.ru/tk/pi-1641" TargetMode="External"/><Relationship Id="rId318" Type="http://schemas.openxmlformats.org/officeDocument/2006/relationships/hyperlink" Target="https://pbprog.ru/tk/pi-39" TargetMode="External"/><Relationship Id="rId339" Type="http://schemas.openxmlformats.org/officeDocument/2006/relationships/hyperlink" Target="https://pbprog.ru/tk/pi-39" TargetMode="External"/><Relationship Id="rId78" Type="http://schemas.openxmlformats.org/officeDocument/2006/relationships/hyperlink" Target="https://pbprog.ru/tk/pi-1653" TargetMode="External"/><Relationship Id="rId99" Type="http://schemas.openxmlformats.org/officeDocument/2006/relationships/hyperlink" Target="https://pbprog.ru/tk/pi-244" TargetMode="External"/><Relationship Id="rId101" Type="http://schemas.openxmlformats.org/officeDocument/2006/relationships/hyperlink" Target="https://pbprog.ru/tk/pi-39" TargetMode="External"/><Relationship Id="rId122" Type="http://schemas.openxmlformats.org/officeDocument/2006/relationships/hyperlink" Target="https://pbprog.ru/tk/pi-571" TargetMode="External"/><Relationship Id="rId143" Type="http://schemas.openxmlformats.org/officeDocument/2006/relationships/hyperlink" Target="https://pbprog.ru/tk/pi-39" TargetMode="External"/><Relationship Id="rId164" Type="http://schemas.openxmlformats.org/officeDocument/2006/relationships/hyperlink" Target="https://pbprog.ru/tk/pi-39" TargetMode="External"/><Relationship Id="rId185" Type="http://schemas.openxmlformats.org/officeDocument/2006/relationships/hyperlink" Target="https://pbprog.ru/tk/pi-1179" TargetMode="External"/><Relationship Id="rId350" Type="http://schemas.openxmlformats.org/officeDocument/2006/relationships/hyperlink" Target="https://pbprog.ru/tk/pi-153" TargetMode="External"/><Relationship Id="rId371" Type="http://schemas.openxmlformats.org/officeDocument/2006/relationships/hyperlink" Target="https://pbprog.ru/tk/pi-1653" TargetMode="External"/><Relationship Id="rId406" Type="http://schemas.openxmlformats.org/officeDocument/2006/relationships/hyperlink" Target="https://pbprog.ru/tk/pi-1653" TargetMode="External"/><Relationship Id="rId9" Type="http://schemas.openxmlformats.org/officeDocument/2006/relationships/hyperlink" Target="https://pbprog.ru/tk/tu-496" TargetMode="External"/><Relationship Id="rId210" Type="http://schemas.openxmlformats.org/officeDocument/2006/relationships/hyperlink" Target="javascript:void(0);" TargetMode="External"/><Relationship Id="rId392" Type="http://schemas.openxmlformats.org/officeDocument/2006/relationships/hyperlink" Target="https://pbprog.ru/tk/pi-1275" TargetMode="External"/><Relationship Id="rId427" Type="http://schemas.openxmlformats.org/officeDocument/2006/relationships/hyperlink" Target="https://pbprog.ru/tk/pi-327" TargetMode="External"/><Relationship Id="rId26" Type="http://schemas.openxmlformats.org/officeDocument/2006/relationships/hyperlink" Target="https://pbprog.ru/tk/pi-1181" TargetMode="External"/><Relationship Id="rId231" Type="http://schemas.openxmlformats.org/officeDocument/2006/relationships/hyperlink" Target="https://pbprog.ru/tk/pi-1651" TargetMode="External"/><Relationship Id="rId252" Type="http://schemas.openxmlformats.org/officeDocument/2006/relationships/hyperlink" Target="https://pbprog.ru/tk/pi-39" TargetMode="External"/><Relationship Id="rId273" Type="http://schemas.openxmlformats.org/officeDocument/2006/relationships/hyperlink" Target="javascript:void(0);" TargetMode="External"/><Relationship Id="rId294" Type="http://schemas.openxmlformats.org/officeDocument/2006/relationships/hyperlink" Target="https://pbprog.ru/tk/pi-39" TargetMode="External"/><Relationship Id="rId308" Type="http://schemas.openxmlformats.org/officeDocument/2006/relationships/hyperlink" Target="https://pbprog.ru/tk/pi-1181" TargetMode="External"/><Relationship Id="rId329" Type="http://schemas.openxmlformats.org/officeDocument/2006/relationships/hyperlink" Target="https://pbprog.ru/tk/pi-1651" TargetMode="External"/><Relationship Id="rId47" Type="http://schemas.openxmlformats.org/officeDocument/2006/relationships/hyperlink" Target="https://pbprog.ru/tk/pi-39" TargetMode="External"/><Relationship Id="rId68" Type="http://schemas.openxmlformats.org/officeDocument/2006/relationships/hyperlink" Target="https://pbprog.ru/databases/foodstuffsschp/12/5.php" TargetMode="External"/><Relationship Id="rId89" Type="http://schemas.openxmlformats.org/officeDocument/2006/relationships/hyperlink" Target="javascript:void(0);" TargetMode="External"/><Relationship Id="rId112" Type="http://schemas.openxmlformats.org/officeDocument/2006/relationships/hyperlink" Target="https://pbprog.ru/tk/pi-1219" TargetMode="External"/><Relationship Id="rId133" Type="http://schemas.openxmlformats.org/officeDocument/2006/relationships/hyperlink" Target="https://pbprog.ru/tk/pi-1647" TargetMode="External"/><Relationship Id="rId154" Type="http://schemas.openxmlformats.org/officeDocument/2006/relationships/hyperlink" Target="https://pbprog.ru/tk/pi-1647" TargetMode="External"/><Relationship Id="rId175" Type="http://schemas.openxmlformats.org/officeDocument/2006/relationships/hyperlink" Target="https://pbprog.ru/tk/pi-577" TargetMode="External"/><Relationship Id="rId340" Type="http://schemas.openxmlformats.org/officeDocument/2006/relationships/hyperlink" Target="https://pbprog.ru/tk/tu-496" TargetMode="External"/><Relationship Id="rId361" Type="http://schemas.openxmlformats.org/officeDocument/2006/relationships/hyperlink" Target="https://pbprog.ru/databases/foodstuffsschp/12/5.php" TargetMode="External"/><Relationship Id="rId196" Type="http://schemas.openxmlformats.org/officeDocument/2006/relationships/hyperlink" Target="javascript:void(0);" TargetMode="External"/><Relationship Id="rId200" Type="http://schemas.openxmlformats.org/officeDocument/2006/relationships/hyperlink" Target="https://pbprog.ru/tk/pi-743" TargetMode="External"/><Relationship Id="rId382" Type="http://schemas.openxmlformats.org/officeDocument/2006/relationships/hyperlink" Target="https://pbprog.ru/tk/pi-39" TargetMode="External"/><Relationship Id="rId417" Type="http://schemas.openxmlformats.org/officeDocument/2006/relationships/hyperlink" Target="https://pbprog.ru/tk/pi-102" TargetMode="External"/><Relationship Id="rId438" Type="http://schemas.openxmlformats.org/officeDocument/2006/relationships/drawing" Target="../drawings/drawing4.xml"/><Relationship Id="rId16" Type="http://schemas.openxmlformats.org/officeDocument/2006/relationships/hyperlink" Target="https://pbprog.ru/tk/pi-153" TargetMode="External"/><Relationship Id="rId221" Type="http://schemas.openxmlformats.org/officeDocument/2006/relationships/hyperlink" Target="https://pbprog.ru/tk/pi-206" TargetMode="External"/><Relationship Id="rId242" Type="http://schemas.openxmlformats.org/officeDocument/2006/relationships/hyperlink" Target="https://pbprog.ru/tk/pi-1181" TargetMode="External"/><Relationship Id="rId263" Type="http://schemas.openxmlformats.org/officeDocument/2006/relationships/hyperlink" Target="https://pbprog.ru/tk/pi-153" TargetMode="External"/><Relationship Id="rId284" Type="http://schemas.openxmlformats.org/officeDocument/2006/relationships/hyperlink" Target="https://pbprog.ru/tk/pi-1647" TargetMode="External"/><Relationship Id="rId319" Type="http://schemas.openxmlformats.org/officeDocument/2006/relationships/hyperlink" Target="https://pbprog.ru/tk/pi-1653" TargetMode="External"/><Relationship Id="rId37" Type="http://schemas.openxmlformats.org/officeDocument/2006/relationships/hyperlink" Target="https://pbprog.ru/tk/pi-44" TargetMode="External"/><Relationship Id="rId58" Type="http://schemas.openxmlformats.org/officeDocument/2006/relationships/hyperlink" Target="https://pbprog.ru/tk/pi-153" TargetMode="External"/><Relationship Id="rId79" Type="http://schemas.openxmlformats.org/officeDocument/2006/relationships/hyperlink" Target="https://pbprog.ru/tk/pi-148" TargetMode="External"/><Relationship Id="rId102" Type="http://schemas.openxmlformats.org/officeDocument/2006/relationships/hyperlink" Target="https://pbprog.ru/tk/pi-102" TargetMode="External"/><Relationship Id="rId123" Type="http://schemas.openxmlformats.org/officeDocument/2006/relationships/hyperlink" Target="https://pbprog.ru/tk/pi-573" TargetMode="External"/><Relationship Id="rId144" Type="http://schemas.openxmlformats.org/officeDocument/2006/relationships/hyperlink" Target="https://pbprog.ru/tk/pi-964" TargetMode="External"/><Relationship Id="rId330" Type="http://schemas.openxmlformats.org/officeDocument/2006/relationships/hyperlink" Target="https://pbprog.ru/tk/pi-1653" TargetMode="External"/><Relationship Id="rId90" Type="http://schemas.openxmlformats.org/officeDocument/2006/relationships/hyperlink" Target="https://pbprog.ru/tk/pi-1620" TargetMode="External"/><Relationship Id="rId165" Type="http://schemas.openxmlformats.org/officeDocument/2006/relationships/hyperlink" Target="https://pbprog.ru/tk/pi-1637" TargetMode="External"/><Relationship Id="rId186" Type="http://schemas.openxmlformats.org/officeDocument/2006/relationships/hyperlink" Target="https://pbprog.ru/tk/pi-153" TargetMode="External"/><Relationship Id="rId351" Type="http://schemas.openxmlformats.org/officeDocument/2006/relationships/hyperlink" Target="https://pbprog.ru/tk/pi-1181" TargetMode="External"/><Relationship Id="rId372" Type="http://schemas.openxmlformats.org/officeDocument/2006/relationships/hyperlink" Target="https://pbprog.ru/tk/pi-148" TargetMode="External"/><Relationship Id="rId393" Type="http://schemas.openxmlformats.org/officeDocument/2006/relationships/hyperlink" Target="https://pbprog.ru/tk/pi-1653" TargetMode="External"/><Relationship Id="rId407" Type="http://schemas.openxmlformats.org/officeDocument/2006/relationships/hyperlink" Target="https://pbprog.ru/tk/pi-147" TargetMode="External"/><Relationship Id="rId428" Type="http://schemas.openxmlformats.org/officeDocument/2006/relationships/hyperlink" Target="https://pbprog.ru/tk/pi-1647" TargetMode="External"/><Relationship Id="rId211" Type="http://schemas.openxmlformats.org/officeDocument/2006/relationships/hyperlink" Target="https://pbprog.ru/tk/pi-1206" TargetMode="External"/><Relationship Id="rId232" Type="http://schemas.openxmlformats.org/officeDocument/2006/relationships/hyperlink" Target="https://pbprog.ru/tk/pi-1184" TargetMode="External"/><Relationship Id="rId253" Type="http://schemas.openxmlformats.org/officeDocument/2006/relationships/hyperlink" Target="https://pbprog.ru/tk/pi-1647" TargetMode="External"/><Relationship Id="rId274" Type="http://schemas.openxmlformats.org/officeDocument/2006/relationships/hyperlink" Target="https://pbprog.ru/tk/pi-941" TargetMode="External"/><Relationship Id="rId295" Type="http://schemas.openxmlformats.org/officeDocument/2006/relationships/hyperlink" Target="https://pbprog.ru/tk/tu-496" TargetMode="External"/><Relationship Id="rId309" Type="http://schemas.openxmlformats.org/officeDocument/2006/relationships/hyperlink" Target="https://pbprog.ru/tk/pi-1666" TargetMode="External"/><Relationship Id="rId27" Type="http://schemas.openxmlformats.org/officeDocument/2006/relationships/hyperlink" Target="https://pbprog.ru/tk/pi-1666" TargetMode="External"/><Relationship Id="rId48" Type="http://schemas.openxmlformats.org/officeDocument/2006/relationships/hyperlink" Target="https://pbprog.ru/tk/pi-1653" TargetMode="External"/><Relationship Id="rId69" Type="http://schemas.openxmlformats.org/officeDocument/2006/relationships/hyperlink" Target="https://pbprog.ru/databases/foodstuffsschp/9/19.php" TargetMode="External"/><Relationship Id="rId113" Type="http://schemas.openxmlformats.org/officeDocument/2006/relationships/hyperlink" Target="https://pbprog.ru/tk/pi-39" TargetMode="External"/><Relationship Id="rId134" Type="http://schemas.openxmlformats.org/officeDocument/2006/relationships/hyperlink" Target="https://pbprog.ru/tk/pi-349" TargetMode="External"/><Relationship Id="rId320" Type="http://schemas.openxmlformats.org/officeDocument/2006/relationships/hyperlink" Target="https://pbprog.ru/tk/pi-39" TargetMode="External"/><Relationship Id="rId80" Type="http://schemas.openxmlformats.org/officeDocument/2006/relationships/hyperlink" Target="https://pbprog.ru/tk/pi-39" TargetMode="External"/><Relationship Id="rId155" Type="http://schemas.openxmlformats.org/officeDocument/2006/relationships/hyperlink" Target="https://pbprog.ru/tk/pi-284" TargetMode="External"/><Relationship Id="rId176" Type="http://schemas.openxmlformats.org/officeDocument/2006/relationships/hyperlink" Target="https://pbprog.ru/tk/pi-578" TargetMode="External"/><Relationship Id="rId197" Type="http://schemas.openxmlformats.org/officeDocument/2006/relationships/hyperlink" Target="https://pbprog.ru/tk/pi-941" TargetMode="External"/><Relationship Id="rId341" Type="http://schemas.openxmlformats.org/officeDocument/2006/relationships/hyperlink" Target="https://pbprog.ru/tk/pi-1653" TargetMode="External"/><Relationship Id="rId362" Type="http://schemas.openxmlformats.org/officeDocument/2006/relationships/hyperlink" Target="https://pbprog.ru/databases/foodstuffsschp/9/19.php" TargetMode="External"/><Relationship Id="rId383" Type="http://schemas.openxmlformats.org/officeDocument/2006/relationships/hyperlink" Target="https://pbprog.ru/tk/pi-39" TargetMode="External"/><Relationship Id="rId418" Type="http://schemas.openxmlformats.org/officeDocument/2006/relationships/hyperlink" Target="https://pbprog.ru/tk/pi-1179" TargetMode="External"/><Relationship Id="rId201" Type="http://schemas.openxmlformats.org/officeDocument/2006/relationships/hyperlink" Target="https://pbprog.ru/tk/t1-519" TargetMode="External"/><Relationship Id="rId222" Type="http://schemas.openxmlformats.org/officeDocument/2006/relationships/hyperlink" Target="https://pbprog.ru/tk/pi-480" TargetMode="External"/><Relationship Id="rId243" Type="http://schemas.openxmlformats.org/officeDocument/2006/relationships/hyperlink" Target="https://pbprog.ru/tk/tu-43" TargetMode="External"/><Relationship Id="rId264" Type="http://schemas.openxmlformats.org/officeDocument/2006/relationships/hyperlink" Target="https://pbprog.ru/tk/pi-1642" TargetMode="External"/><Relationship Id="rId285" Type="http://schemas.openxmlformats.org/officeDocument/2006/relationships/hyperlink" Target="https://pbprog.ru/tk/tu-43" TargetMode="External"/><Relationship Id="rId17" Type="http://schemas.openxmlformats.org/officeDocument/2006/relationships/hyperlink" Target="https://pbprog.ru/tk/pi-1181" TargetMode="External"/><Relationship Id="rId38" Type="http://schemas.openxmlformats.org/officeDocument/2006/relationships/hyperlink" Target="https://pbprog.ru/tk/pi-981" TargetMode="External"/><Relationship Id="rId59" Type="http://schemas.openxmlformats.org/officeDocument/2006/relationships/hyperlink" Target="https://pbprog.ru/tk/pi-1642" TargetMode="External"/><Relationship Id="rId103" Type="http://schemas.openxmlformats.org/officeDocument/2006/relationships/hyperlink" Target="https://pbprog.ru/tk/pi-229" TargetMode="External"/><Relationship Id="rId124" Type="http://schemas.openxmlformats.org/officeDocument/2006/relationships/hyperlink" Target="https://pbprog.ru/tk/pi-1181" TargetMode="External"/><Relationship Id="rId310" Type="http://schemas.openxmlformats.org/officeDocument/2006/relationships/hyperlink" Target="https://pbprog.ru/tk/pi-1636" TargetMode="External"/><Relationship Id="rId70" Type="http://schemas.openxmlformats.org/officeDocument/2006/relationships/hyperlink" Target="https://pbprog.ru/databases/foodstuffsschp/10/8.php" TargetMode="External"/><Relationship Id="rId91" Type="http://schemas.openxmlformats.org/officeDocument/2006/relationships/hyperlink" Target="https://pbprog.ru/tk/pi-166" TargetMode="External"/><Relationship Id="rId145" Type="http://schemas.openxmlformats.org/officeDocument/2006/relationships/hyperlink" Target="https://pbprog.ru/tk/pi-153" TargetMode="External"/><Relationship Id="rId166" Type="http://schemas.openxmlformats.org/officeDocument/2006/relationships/hyperlink" Target="https://pbprog.ru/tk/pi-1204" TargetMode="External"/><Relationship Id="rId187" Type="http://schemas.openxmlformats.org/officeDocument/2006/relationships/hyperlink" Target="https://pbprog.ru/tk/pi-1642" TargetMode="External"/><Relationship Id="rId331" Type="http://schemas.openxmlformats.org/officeDocument/2006/relationships/hyperlink" Target="https://pbprog.ru/tk/pi-1335" TargetMode="External"/><Relationship Id="rId352" Type="http://schemas.openxmlformats.org/officeDocument/2006/relationships/hyperlink" Target="https://pbprog.ru/tk/pi-102" TargetMode="External"/><Relationship Id="rId373" Type="http://schemas.openxmlformats.org/officeDocument/2006/relationships/hyperlink" Target="https://pbprog.ru/tk/pi-39" TargetMode="External"/><Relationship Id="rId394" Type="http://schemas.openxmlformats.org/officeDocument/2006/relationships/hyperlink" Target="https://pbprog.ru/tk/pi-327" TargetMode="External"/><Relationship Id="rId408" Type="http://schemas.openxmlformats.org/officeDocument/2006/relationships/hyperlink" Target="https://pbprog.ru/tk/pi-39" TargetMode="External"/><Relationship Id="rId429" Type="http://schemas.openxmlformats.org/officeDocument/2006/relationships/hyperlink" Target="https://pbprog.ru/tk/pi-1647" TargetMode="External"/><Relationship Id="rId1" Type="http://schemas.openxmlformats.org/officeDocument/2006/relationships/hyperlink" Target="https://pbprog.ru/tk/pi-1651" TargetMode="External"/><Relationship Id="rId212" Type="http://schemas.openxmlformats.org/officeDocument/2006/relationships/hyperlink" Target="https://pbprog.ru/tk/pi-39" TargetMode="External"/><Relationship Id="rId233" Type="http://schemas.openxmlformats.org/officeDocument/2006/relationships/hyperlink" Target="https://pbprog.ru/tk/pi-834" TargetMode="External"/><Relationship Id="rId254" Type="http://schemas.openxmlformats.org/officeDocument/2006/relationships/hyperlink" Target="javascript:void(0);" TargetMode="External"/><Relationship Id="rId28" Type="http://schemas.openxmlformats.org/officeDocument/2006/relationships/hyperlink" Target="https://pbprog.ru/tk/pi-1636" TargetMode="External"/><Relationship Id="rId49" Type="http://schemas.openxmlformats.org/officeDocument/2006/relationships/hyperlink" Target="https://pbprog.ru/tk/pi-39" TargetMode="External"/><Relationship Id="rId114" Type="http://schemas.openxmlformats.org/officeDocument/2006/relationships/hyperlink" Target="https://pbprog.ru/tk/pi-327" TargetMode="External"/><Relationship Id="rId275" Type="http://schemas.openxmlformats.org/officeDocument/2006/relationships/hyperlink" Target="https://pbprog.ru/tk/pi-931" TargetMode="External"/><Relationship Id="rId296" Type="http://schemas.openxmlformats.org/officeDocument/2006/relationships/hyperlink" Target="https://pbprog.ru/tk/pi-1653" TargetMode="External"/><Relationship Id="rId300" Type="http://schemas.openxmlformats.org/officeDocument/2006/relationships/hyperlink" Target="https://pbprog.ru/tk/pi-102" TargetMode="External"/><Relationship Id="rId60" Type="http://schemas.openxmlformats.org/officeDocument/2006/relationships/hyperlink" Target="https://pbprog.ru/tk/pi-1181" TargetMode="External"/><Relationship Id="rId81" Type="http://schemas.openxmlformats.org/officeDocument/2006/relationships/hyperlink" Target="https://pbprog.ru/tk/pi-253" TargetMode="External"/><Relationship Id="rId135" Type="http://schemas.openxmlformats.org/officeDocument/2006/relationships/hyperlink" Target="https://pbprog.ru/tk/pi-1800" TargetMode="External"/><Relationship Id="rId156" Type="http://schemas.openxmlformats.org/officeDocument/2006/relationships/hyperlink" Target="https://pbprog.ru/tk/pi-95" TargetMode="External"/><Relationship Id="rId177" Type="http://schemas.openxmlformats.org/officeDocument/2006/relationships/hyperlink" Target="https://pbprog.ru/tk/pi-1179" TargetMode="External"/><Relationship Id="rId198" Type="http://schemas.openxmlformats.org/officeDocument/2006/relationships/hyperlink" Target="https://pbprog.ru/tk/pi-931" TargetMode="External"/><Relationship Id="rId321" Type="http://schemas.openxmlformats.org/officeDocument/2006/relationships/hyperlink" Target="https://pbprog.ru/tk/pi-805" TargetMode="External"/><Relationship Id="rId342" Type="http://schemas.openxmlformats.org/officeDocument/2006/relationships/hyperlink" Target="https://pbprog.ru/tk/pi-147" TargetMode="External"/><Relationship Id="rId363" Type="http://schemas.openxmlformats.org/officeDocument/2006/relationships/hyperlink" Target="https://pbprog.ru/databases/foodstuffsschp/10/8.php" TargetMode="External"/><Relationship Id="rId384" Type="http://schemas.openxmlformats.org/officeDocument/2006/relationships/hyperlink" Target="https://pbprog.ru/tk/pi-1653" TargetMode="External"/><Relationship Id="rId419" Type="http://schemas.openxmlformats.org/officeDocument/2006/relationships/hyperlink" Target="https://pbprog.ru/tk/pi-153" TargetMode="External"/><Relationship Id="rId202" Type="http://schemas.openxmlformats.org/officeDocument/2006/relationships/hyperlink" Target="https://pbprog.ru/tk/t1-520" TargetMode="External"/><Relationship Id="rId223" Type="http://schemas.openxmlformats.org/officeDocument/2006/relationships/hyperlink" Target="https://pbprog.ru/tk/pi-166" TargetMode="External"/><Relationship Id="rId244" Type="http://schemas.openxmlformats.org/officeDocument/2006/relationships/hyperlink" Target="https://pbprog.ru/tk/pi-1666" TargetMode="External"/><Relationship Id="rId430" Type="http://schemas.openxmlformats.org/officeDocument/2006/relationships/hyperlink" Target="javascript:void(0);" TargetMode="External"/><Relationship Id="rId18" Type="http://schemas.openxmlformats.org/officeDocument/2006/relationships/hyperlink" Target="https://pbprog.ru/tk/pi-102" TargetMode="External"/><Relationship Id="rId39" Type="http://schemas.openxmlformats.org/officeDocument/2006/relationships/hyperlink" Target="https://pbprog.ru/tk/pi-345" TargetMode="External"/><Relationship Id="rId265" Type="http://schemas.openxmlformats.org/officeDocument/2006/relationships/hyperlink" Target="https://pbprog.ru/tk/pi-1182" TargetMode="External"/><Relationship Id="rId286" Type="http://schemas.openxmlformats.org/officeDocument/2006/relationships/hyperlink" Target="javascript:void(0);" TargetMode="External"/><Relationship Id="rId50" Type="http://schemas.openxmlformats.org/officeDocument/2006/relationships/hyperlink" Target="https://pbprog.ru/tk/pi-1647" TargetMode="External"/><Relationship Id="rId104" Type="http://schemas.openxmlformats.org/officeDocument/2006/relationships/hyperlink" Target="https://pbprog.ru/tk/pi-206" TargetMode="External"/><Relationship Id="rId125" Type="http://schemas.openxmlformats.org/officeDocument/2006/relationships/hyperlink" Target="https://pbprog.ru/tk/pi-153" TargetMode="External"/><Relationship Id="rId146" Type="http://schemas.openxmlformats.org/officeDocument/2006/relationships/hyperlink" Target="https://pbprog.ru/tk/pi-244" TargetMode="External"/><Relationship Id="rId167" Type="http://schemas.openxmlformats.org/officeDocument/2006/relationships/hyperlink" Target="https://pbprog.ru/tk/pi-39" TargetMode="External"/><Relationship Id="rId188" Type="http://schemas.openxmlformats.org/officeDocument/2006/relationships/hyperlink" Target="https://pbprog.ru/tk/pi-1181" TargetMode="External"/><Relationship Id="rId311" Type="http://schemas.openxmlformats.org/officeDocument/2006/relationships/hyperlink" Target="https://pbprog.ru/tk/pi-39" TargetMode="External"/><Relationship Id="rId332" Type="http://schemas.openxmlformats.org/officeDocument/2006/relationships/hyperlink" Target="https://pbprog.ru/tk/pi-471" TargetMode="External"/><Relationship Id="rId353" Type="http://schemas.openxmlformats.org/officeDocument/2006/relationships/hyperlink" Target="https://pbprog.ru/tk/pi-187" TargetMode="External"/><Relationship Id="rId374" Type="http://schemas.openxmlformats.org/officeDocument/2006/relationships/hyperlink" Target="https://pbprog.ru/tk/pi-1643" TargetMode="External"/><Relationship Id="rId395" Type="http://schemas.openxmlformats.org/officeDocument/2006/relationships/hyperlink" Target="https://pbprog.ru/tk/pi-244" TargetMode="External"/><Relationship Id="rId409" Type="http://schemas.openxmlformats.org/officeDocument/2006/relationships/hyperlink" Target="https://pbprog.ru/tk/pi-349" TargetMode="External"/><Relationship Id="rId71" Type="http://schemas.openxmlformats.org/officeDocument/2006/relationships/hyperlink" Target="https://pbprog.ru/databases/foodstuffsschp/13/118.php" TargetMode="External"/><Relationship Id="rId92" Type="http://schemas.openxmlformats.org/officeDocument/2006/relationships/hyperlink" Target="https://pbprog.ru/tk/pi-39" TargetMode="External"/><Relationship Id="rId213" Type="http://schemas.openxmlformats.org/officeDocument/2006/relationships/hyperlink" Target="https://pbprog.ru/tk/pi-1183" TargetMode="External"/><Relationship Id="rId234" Type="http://schemas.openxmlformats.org/officeDocument/2006/relationships/hyperlink" Target="https://pbprog.ru/tk/pi-102" TargetMode="External"/><Relationship Id="rId420" Type="http://schemas.openxmlformats.org/officeDocument/2006/relationships/hyperlink" Target="https://pbprog.ru/tk/pi-1181" TargetMode="External"/><Relationship Id="rId2" Type="http://schemas.openxmlformats.org/officeDocument/2006/relationships/hyperlink" Target="https://pbprog.ru/tk/pi-484" TargetMode="External"/><Relationship Id="rId29" Type="http://schemas.openxmlformats.org/officeDocument/2006/relationships/hyperlink" Target="https://pbprog.ru/tk/pi-39" TargetMode="External"/><Relationship Id="rId255" Type="http://schemas.openxmlformats.org/officeDocument/2006/relationships/hyperlink" Target="https://pbprog.ru/tk/pi-562" TargetMode="External"/><Relationship Id="rId276" Type="http://schemas.openxmlformats.org/officeDocument/2006/relationships/hyperlink" Target="https://pbprog.ru/tk/pi-208" TargetMode="External"/><Relationship Id="rId297" Type="http://schemas.openxmlformats.org/officeDocument/2006/relationships/hyperlink" Target="https://pbprog.ru/tk/pi-147" TargetMode="External"/><Relationship Id="rId40" Type="http://schemas.openxmlformats.org/officeDocument/2006/relationships/hyperlink" Target="https://pbprog.ru/tk/pi-804" TargetMode="External"/><Relationship Id="rId115" Type="http://schemas.openxmlformats.org/officeDocument/2006/relationships/hyperlink" Target="https://pbprog.ru/tk/pi-1647" TargetMode="External"/><Relationship Id="rId136" Type="http://schemas.openxmlformats.org/officeDocument/2006/relationships/hyperlink" Target="https://pbprog.ru/tk/pi-1224" TargetMode="External"/><Relationship Id="rId157" Type="http://schemas.openxmlformats.org/officeDocument/2006/relationships/hyperlink" Target="https://pbprog.ru/tk/pi-97" TargetMode="External"/><Relationship Id="rId178" Type="http://schemas.openxmlformats.org/officeDocument/2006/relationships/hyperlink" Target="https://pbprog.ru/tk/pi-153" TargetMode="External"/><Relationship Id="rId301" Type="http://schemas.openxmlformats.org/officeDocument/2006/relationships/hyperlink" Target="https://pbprog.ru/tk/pi-794" TargetMode="External"/><Relationship Id="rId322" Type="http://schemas.openxmlformats.org/officeDocument/2006/relationships/hyperlink" Target="https://pbprog.ru/tk/pi-369" TargetMode="External"/><Relationship Id="rId343" Type="http://schemas.openxmlformats.org/officeDocument/2006/relationships/hyperlink" Target="https://pbprog.ru/tk/pi-39" TargetMode="External"/><Relationship Id="rId364" Type="http://schemas.openxmlformats.org/officeDocument/2006/relationships/hyperlink" Target="https://pbprog.ru/databases/foodstuffsschp/13/118.php" TargetMode="External"/><Relationship Id="rId61" Type="http://schemas.openxmlformats.org/officeDocument/2006/relationships/hyperlink" Target="https://pbprog.ru/tk/pi-1637" TargetMode="External"/><Relationship Id="rId82" Type="http://schemas.openxmlformats.org/officeDocument/2006/relationships/hyperlink" Target="https://pbprog.ru/tk/pi-1651" TargetMode="External"/><Relationship Id="rId199" Type="http://schemas.openxmlformats.org/officeDocument/2006/relationships/hyperlink" Target="https://pbprog.ru/tk/pi-1794" TargetMode="External"/><Relationship Id="rId203" Type="http://schemas.openxmlformats.org/officeDocument/2006/relationships/hyperlink" Target="https://pbprog.ru/tk/t1-521" TargetMode="External"/><Relationship Id="rId385" Type="http://schemas.openxmlformats.org/officeDocument/2006/relationships/hyperlink" Target="https://pbprog.ru/tk/pi-39" TargetMode="External"/><Relationship Id="rId19" Type="http://schemas.openxmlformats.org/officeDocument/2006/relationships/hyperlink" Target="https://pbprog.ru/tk/pi-794" TargetMode="External"/><Relationship Id="rId224" Type="http://schemas.openxmlformats.org/officeDocument/2006/relationships/hyperlink" Target="https://pbprog.ru/tk/pi-265" TargetMode="External"/><Relationship Id="rId245" Type="http://schemas.openxmlformats.org/officeDocument/2006/relationships/hyperlink" Target="https://pbprog.ru/tk/pi-1636" TargetMode="External"/><Relationship Id="rId266" Type="http://schemas.openxmlformats.org/officeDocument/2006/relationships/hyperlink" Target="javascript:void(0);" TargetMode="External"/><Relationship Id="rId287" Type="http://schemas.openxmlformats.org/officeDocument/2006/relationships/hyperlink" Target="https://pbprog.ru/tk/pi-698" TargetMode="External"/><Relationship Id="rId410" Type="http://schemas.openxmlformats.org/officeDocument/2006/relationships/hyperlink" Target="https://pbprog.ru/tk/pi-1800" TargetMode="External"/><Relationship Id="rId431" Type="http://schemas.openxmlformats.org/officeDocument/2006/relationships/hyperlink" Target="https://pbprog.ru/tk/pi-1651" TargetMode="External"/><Relationship Id="rId30" Type="http://schemas.openxmlformats.org/officeDocument/2006/relationships/hyperlink" Target="https://pbprog.ru/tk/pi-1741" TargetMode="External"/><Relationship Id="rId105" Type="http://schemas.openxmlformats.org/officeDocument/2006/relationships/hyperlink" Target="https://pbprog.ru/tk/pi-480" TargetMode="External"/><Relationship Id="rId126" Type="http://schemas.openxmlformats.org/officeDocument/2006/relationships/hyperlink" Target="https://pbprog.ru/tk/pi-1642" TargetMode="External"/><Relationship Id="rId147" Type="http://schemas.openxmlformats.org/officeDocument/2006/relationships/hyperlink" Target="https://pbprog.ru/tk/pi-1653" TargetMode="External"/><Relationship Id="rId168" Type="http://schemas.openxmlformats.org/officeDocument/2006/relationships/hyperlink" Target="https://pbprog.ru/tk/pi-1647" TargetMode="External"/><Relationship Id="rId312" Type="http://schemas.openxmlformats.org/officeDocument/2006/relationships/hyperlink" Target="https://pbprog.ru/tk/pi-1741" TargetMode="External"/><Relationship Id="rId333" Type="http://schemas.openxmlformats.org/officeDocument/2006/relationships/hyperlink" Target="https://pbprog.ru/tk/pi-1647" TargetMode="External"/><Relationship Id="rId354" Type="http://schemas.openxmlformats.org/officeDocument/2006/relationships/hyperlink" Target="https://pbprog.ru/tk/pi-1647" TargetMode="External"/><Relationship Id="rId51" Type="http://schemas.openxmlformats.org/officeDocument/2006/relationships/hyperlink" Target="https://pbprog.ru/tk/pi-1753" TargetMode="External"/><Relationship Id="rId72" Type="http://schemas.openxmlformats.org/officeDocument/2006/relationships/hyperlink" Target="https://pbprog.ru/tk/pi-1643" TargetMode="External"/><Relationship Id="rId93" Type="http://schemas.openxmlformats.org/officeDocument/2006/relationships/hyperlink" Target="https://pbprog.ru/tk/pi-1159" TargetMode="External"/><Relationship Id="rId189" Type="http://schemas.openxmlformats.org/officeDocument/2006/relationships/hyperlink" Target="https://pbprog.ru/tk/pi-1637" TargetMode="External"/><Relationship Id="rId375" Type="http://schemas.openxmlformats.org/officeDocument/2006/relationships/hyperlink" Target="https://pbprog.ru/tk/pi-396" TargetMode="External"/><Relationship Id="rId396" Type="http://schemas.openxmlformats.org/officeDocument/2006/relationships/hyperlink" Target="javascript:void(0);" TargetMode="External"/><Relationship Id="rId3" Type="http://schemas.openxmlformats.org/officeDocument/2006/relationships/hyperlink" Target="https://pbprog.ru/tk/pi-1183" TargetMode="External"/><Relationship Id="rId214" Type="http://schemas.openxmlformats.org/officeDocument/2006/relationships/hyperlink" Target="https://pbprog.ru/tk/pi-1653" TargetMode="External"/><Relationship Id="rId235" Type="http://schemas.openxmlformats.org/officeDocument/2006/relationships/hyperlink" Target="https://pbprog.ru/tk/pi-794" TargetMode="External"/><Relationship Id="rId256" Type="http://schemas.openxmlformats.org/officeDocument/2006/relationships/hyperlink" Target="https://pbprog.ru/tk/pi-561" TargetMode="External"/><Relationship Id="rId277" Type="http://schemas.openxmlformats.org/officeDocument/2006/relationships/hyperlink" Target="https://pbprog.ru/tk/pi-1794" TargetMode="External"/><Relationship Id="rId298" Type="http://schemas.openxmlformats.org/officeDocument/2006/relationships/hyperlink" Target="https://pbprog.ru/tk/pi-39" TargetMode="External"/><Relationship Id="rId400" Type="http://schemas.openxmlformats.org/officeDocument/2006/relationships/hyperlink" Target="https://pbprog.ru/tk/pi-805" TargetMode="External"/><Relationship Id="rId421" Type="http://schemas.openxmlformats.org/officeDocument/2006/relationships/hyperlink" Target="https://pbprog.ru/tk/pi-1653" TargetMode="External"/><Relationship Id="rId116" Type="http://schemas.openxmlformats.org/officeDocument/2006/relationships/hyperlink" Target="javascript:void(0);" TargetMode="External"/><Relationship Id="rId137" Type="http://schemas.openxmlformats.org/officeDocument/2006/relationships/hyperlink" Target="https://pbprog.ru/tk/pi-153" TargetMode="External"/><Relationship Id="rId158" Type="http://schemas.openxmlformats.org/officeDocument/2006/relationships/hyperlink" Target="https://pbprog.ru/tk/pi-102" TargetMode="External"/><Relationship Id="rId302" Type="http://schemas.openxmlformats.org/officeDocument/2006/relationships/hyperlink" Target="https://pbprog.ru/tk/pi-1742" TargetMode="External"/><Relationship Id="rId323" Type="http://schemas.openxmlformats.org/officeDocument/2006/relationships/hyperlink" Target="https://pbprog.ru/tk/pi-369" TargetMode="External"/><Relationship Id="rId344" Type="http://schemas.openxmlformats.org/officeDocument/2006/relationships/hyperlink" Target="https://pbprog.ru/tk/pi-805" TargetMode="External"/><Relationship Id="rId20" Type="http://schemas.openxmlformats.org/officeDocument/2006/relationships/hyperlink" Target="https://pbprog.ru/tk/pi-1742" TargetMode="External"/><Relationship Id="rId41" Type="http://schemas.openxmlformats.org/officeDocument/2006/relationships/hyperlink" Target="https://pbprog.ru/tk/pi-187" TargetMode="External"/><Relationship Id="rId62" Type="http://schemas.openxmlformats.org/officeDocument/2006/relationships/hyperlink" Target="https://pbprog.ru/tk/pi-1636" TargetMode="External"/><Relationship Id="rId83" Type="http://schemas.openxmlformats.org/officeDocument/2006/relationships/hyperlink" Target="https://pbprog.ru/tk/pi-1159" TargetMode="External"/><Relationship Id="rId179" Type="http://schemas.openxmlformats.org/officeDocument/2006/relationships/hyperlink" Target="https://pbprog.ru/tk/pi-1181" TargetMode="External"/><Relationship Id="rId365" Type="http://schemas.openxmlformats.org/officeDocument/2006/relationships/hyperlink" Target="https://pbprog.ru/tk/pi-1643" TargetMode="External"/><Relationship Id="rId386" Type="http://schemas.openxmlformats.org/officeDocument/2006/relationships/hyperlink" Target="https://pbprog.ru/tk/pi-698" TargetMode="External"/><Relationship Id="rId190" Type="http://schemas.openxmlformats.org/officeDocument/2006/relationships/hyperlink" Target="https://pbprog.ru/tk/pi-1636" TargetMode="External"/><Relationship Id="rId204" Type="http://schemas.openxmlformats.org/officeDocument/2006/relationships/hyperlink" Target="javascript:void(0);" TargetMode="External"/><Relationship Id="rId225" Type="http://schemas.openxmlformats.org/officeDocument/2006/relationships/hyperlink" Target="https://pbprog.ru/tk/pi-256" TargetMode="External"/><Relationship Id="rId246" Type="http://schemas.openxmlformats.org/officeDocument/2006/relationships/hyperlink" Target="https://pbprog.ru/tk/pi-39" TargetMode="External"/><Relationship Id="rId267" Type="http://schemas.openxmlformats.org/officeDocument/2006/relationships/hyperlink" Target="https://pbprog.ru/tk/pi-266" TargetMode="External"/><Relationship Id="rId288" Type="http://schemas.openxmlformats.org/officeDocument/2006/relationships/hyperlink" Target="https://pbprog.ru/tk/pi-39" TargetMode="External"/><Relationship Id="rId411" Type="http://schemas.openxmlformats.org/officeDocument/2006/relationships/hyperlink" Target="https://pbprog.ru/tk/pi-1224" TargetMode="External"/><Relationship Id="rId432" Type="http://schemas.openxmlformats.org/officeDocument/2006/relationships/hyperlink" Target="https://pbprog.ru/tk/pi-484" TargetMode="External"/><Relationship Id="rId106" Type="http://schemas.openxmlformats.org/officeDocument/2006/relationships/hyperlink" Target="https://pbprog.ru/tk/pi-166" TargetMode="External"/><Relationship Id="rId127" Type="http://schemas.openxmlformats.org/officeDocument/2006/relationships/hyperlink" Target="https://pbprog.ru/tk/pi-1182" TargetMode="External"/><Relationship Id="rId313" Type="http://schemas.openxmlformats.org/officeDocument/2006/relationships/hyperlink" Target="https://pbprog.ru/tk/pi-327" TargetMode="External"/><Relationship Id="rId10" Type="http://schemas.openxmlformats.org/officeDocument/2006/relationships/hyperlink" Target="https://pbprog.ru/tk/pi-1653" TargetMode="External"/><Relationship Id="rId31" Type="http://schemas.openxmlformats.org/officeDocument/2006/relationships/hyperlink" Target="https://pbprog.ru/tk/pi-327" TargetMode="External"/><Relationship Id="rId52" Type="http://schemas.openxmlformats.org/officeDocument/2006/relationships/hyperlink" Target="https://pbprog.ru/tk/pi-805" TargetMode="External"/><Relationship Id="rId73" Type="http://schemas.openxmlformats.org/officeDocument/2006/relationships/hyperlink" Target="https://pbprog.ru/tk/pi-396" TargetMode="External"/><Relationship Id="rId94" Type="http://schemas.openxmlformats.org/officeDocument/2006/relationships/hyperlink" Target="https://pbprog.ru/tk/pi-1651" TargetMode="External"/><Relationship Id="rId148" Type="http://schemas.openxmlformats.org/officeDocument/2006/relationships/hyperlink" Target="https://pbprog.ru/tk/pi-1184" TargetMode="External"/><Relationship Id="rId169" Type="http://schemas.openxmlformats.org/officeDocument/2006/relationships/hyperlink" Target="javascript:void(0);" TargetMode="External"/><Relationship Id="rId334" Type="http://schemas.openxmlformats.org/officeDocument/2006/relationships/hyperlink" Target="javascript:void(0);" TargetMode="External"/><Relationship Id="rId355" Type="http://schemas.openxmlformats.org/officeDocument/2006/relationships/hyperlink" Target="https://pbprog.ru/tk/pi-834" TargetMode="External"/><Relationship Id="rId376" Type="http://schemas.openxmlformats.org/officeDocument/2006/relationships/hyperlink" Target="https://pbprog.ru/tk/pi-61" TargetMode="External"/><Relationship Id="rId397" Type="http://schemas.openxmlformats.org/officeDocument/2006/relationships/hyperlink" Target="https://pbprog.ru/tk/pi-698" TargetMode="External"/><Relationship Id="rId4" Type="http://schemas.openxmlformats.org/officeDocument/2006/relationships/hyperlink" Target="https://pbprog.ru/tk/pi-39" TargetMode="External"/><Relationship Id="rId180" Type="http://schemas.openxmlformats.org/officeDocument/2006/relationships/hyperlink" Target="https://pbprog.ru/tk/pi-1642" TargetMode="External"/><Relationship Id="rId215" Type="http://schemas.openxmlformats.org/officeDocument/2006/relationships/hyperlink" Target="https://pbprog.ru/tk/pi-1647" TargetMode="External"/><Relationship Id="rId236" Type="http://schemas.openxmlformats.org/officeDocument/2006/relationships/hyperlink" Target="https://pbprog.ru/tk/pi-1742" TargetMode="External"/><Relationship Id="rId257" Type="http://schemas.openxmlformats.org/officeDocument/2006/relationships/hyperlink" Target="https://pbprog.ru/tk/pi-563" TargetMode="External"/><Relationship Id="rId278" Type="http://schemas.openxmlformats.org/officeDocument/2006/relationships/hyperlink" Target="https://pbprog.ru/tk/pi-128" TargetMode="External"/><Relationship Id="rId401" Type="http://schemas.openxmlformats.org/officeDocument/2006/relationships/hyperlink" Target="https://pbprog.ru/tk/pi-369" TargetMode="External"/><Relationship Id="rId422" Type="http://schemas.openxmlformats.org/officeDocument/2006/relationships/hyperlink" Target="https://pbprog.ru/tk/pi-1642" TargetMode="External"/><Relationship Id="rId303" Type="http://schemas.openxmlformats.org/officeDocument/2006/relationships/hyperlink" Target="https://pbprog.ru/tk/pi-1671" TargetMode="External"/><Relationship Id="rId42" Type="http://schemas.openxmlformats.org/officeDocument/2006/relationships/hyperlink" Target="https://pbprog.ru/tk/pi-39" TargetMode="External"/><Relationship Id="rId84" Type="http://schemas.openxmlformats.org/officeDocument/2006/relationships/hyperlink" Target="https://pbprog.ru/tk/pi-39" TargetMode="External"/><Relationship Id="rId138" Type="http://schemas.openxmlformats.org/officeDocument/2006/relationships/hyperlink" Target="https://pbprog.ru/tk/pi-1181" TargetMode="External"/><Relationship Id="rId345" Type="http://schemas.openxmlformats.org/officeDocument/2006/relationships/hyperlink" Target="https://pbprog.ru/tk/pi-369" TargetMode="External"/><Relationship Id="rId387" Type="http://schemas.openxmlformats.org/officeDocument/2006/relationships/hyperlink" Target="javascript:void(0);" TargetMode="External"/><Relationship Id="rId191" Type="http://schemas.openxmlformats.org/officeDocument/2006/relationships/hyperlink" Target="https://pbprog.ru/tk/pi-39" TargetMode="External"/><Relationship Id="rId205" Type="http://schemas.openxmlformats.org/officeDocument/2006/relationships/hyperlink" Target="https://pbprog.ru/tk/pi-1335" TargetMode="External"/><Relationship Id="rId247" Type="http://schemas.openxmlformats.org/officeDocument/2006/relationships/hyperlink" Target="https://pbprog.ru/tk/pi-1741" TargetMode="External"/><Relationship Id="rId412" Type="http://schemas.openxmlformats.org/officeDocument/2006/relationships/hyperlink" Target="https://pbprog.ru/tk/pi-153" TargetMode="External"/><Relationship Id="rId107" Type="http://schemas.openxmlformats.org/officeDocument/2006/relationships/hyperlink" Target="https://pbprog.ru/tk/pi-265" TargetMode="External"/><Relationship Id="rId289" Type="http://schemas.openxmlformats.org/officeDocument/2006/relationships/hyperlink" Target="https://pbprog.ru/tk/pi-1653" TargetMode="External"/><Relationship Id="rId11" Type="http://schemas.openxmlformats.org/officeDocument/2006/relationships/hyperlink" Target="https://pbprog.ru/tk/pi-147" TargetMode="External"/><Relationship Id="rId53" Type="http://schemas.openxmlformats.org/officeDocument/2006/relationships/hyperlink" Target="https://pbprog.ru/tk/pi-369" TargetMode="External"/><Relationship Id="rId149" Type="http://schemas.openxmlformats.org/officeDocument/2006/relationships/hyperlink" Target="https://pbprog.ru/tk/pi-266" TargetMode="External"/><Relationship Id="rId314" Type="http://schemas.openxmlformats.org/officeDocument/2006/relationships/hyperlink" Target="https://pbprog.ru/tk/tu-43" TargetMode="External"/><Relationship Id="rId356" Type="http://schemas.openxmlformats.org/officeDocument/2006/relationships/hyperlink" Target="https://pbprog.ru/tk/pi-1179" TargetMode="External"/><Relationship Id="rId398" Type="http://schemas.openxmlformats.org/officeDocument/2006/relationships/hyperlink" Target="https://pbprog.ru/tk/pi-39" TargetMode="External"/><Relationship Id="rId95" Type="http://schemas.openxmlformats.org/officeDocument/2006/relationships/hyperlink" Target="https://pbprog.ru/tk/pi-1653" TargetMode="External"/><Relationship Id="rId160" Type="http://schemas.openxmlformats.org/officeDocument/2006/relationships/hyperlink" Target="https://pbprog.ru/tk/pi-153" TargetMode="External"/><Relationship Id="rId216" Type="http://schemas.openxmlformats.org/officeDocument/2006/relationships/hyperlink" Target="https://pbprog.ru/tk/pi-244" TargetMode="External"/><Relationship Id="rId423" Type="http://schemas.openxmlformats.org/officeDocument/2006/relationships/hyperlink" Target="https://pbprog.ru/tk/pi-39" TargetMode="External"/><Relationship Id="rId258" Type="http://schemas.openxmlformats.org/officeDocument/2006/relationships/hyperlink" Target="https://pbprog.ru/tk/pi-564" TargetMode="External"/><Relationship Id="rId22" Type="http://schemas.openxmlformats.org/officeDocument/2006/relationships/hyperlink" Target="https://pbprog.ru/tk/tu-257" TargetMode="External"/><Relationship Id="rId64" Type="http://schemas.openxmlformats.org/officeDocument/2006/relationships/hyperlink" Target="https://pbprog.ru/databases/foodstuffsschp/4/152.php" TargetMode="External"/><Relationship Id="rId118" Type="http://schemas.openxmlformats.org/officeDocument/2006/relationships/hyperlink" Target="https://pbprog.ru/tk/pi-561" TargetMode="External"/><Relationship Id="rId325" Type="http://schemas.openxmlformats.org/officeDocument/2006/relationships/hyperlink" Target="https://pbprog.ru/tk/pi-1620" TargetMode="External"/><Relationship Id="rId367" Type="http://schemas.openxmlformats.org/officeDocument/2006/relationships/hyperlink" Target="https://pbprog.ru/tk/pi-61" TargetMode="External"/><Relationship Id="rId171" Type="http://schemas.openxmlformats.org/officeDocument/2006/relationships/hyperlink" Target="https://pbprog.ru/tk/pi-558" TargetMode="External"/><Relationship Id="rId227" Type="http://schemas.openxmlformats.org/officeDocument/2006/relationships/hyperlink" Target="https://pbprog.ru/tk/pi-964" TargetMode="External"/></Relationships>
</file>

<file path=xl/worksheets/_rels/sheet17.xml.rels><?xml version="1.0" encoding="UTF-8" standalone="yes"?>
<Relationships xmlns="http://schemas.openxmlformats.org/package/2006/relationships"><Relationship Id="rId117" Type="http://schemas.openxmlformats.org/officeDocument/2006/relationships/hyperlink" Target="https://pbprog.ru/tk/pi-562" TargetMode="External"/><Relationship Id="rId299" Type="http://schemas.openxmlformats.org/officeDocument/2006/relationships/hyperlink" Target="https://pbprog.ru/tk/pi-369" TargetMode="External"/><Relationship Id="rId21" Type="http://schemas.openxmlformats.org/officeDocument/2006/relationships/hyperlink" Target="https://pbprog.ru/tk/pi-1671" TargetMode="External"/><Relationship Id="rId63" Type="http://schemas.openxmlformats.org/officeDocument/2006/relationships/hyperlink" Target="https://pbprog.ru/tk/pi-39" TargetMode="External"/><Relationship Id="rId159" Type="http://schemas.openxmlformats.org/officeDocument/2006/relationships/hyperlink" Target="https://pbprog.ru/tk/pi-1179" TargetMode="External"/><Relationship Id="rId324" Type="http://schemas.openxmlformats.org/officeDocument/2006/relationships/hyperlink" Target="javascript:void(0);" TargetMode="External"/><Relationship Id="rId366" Type="http://schemas.openxmlformats.org/officeDocument/2006/relationships/hyperlink" Target="https://pbprog.ru/tk/pi-396" TargetMode="External"/><Relationship Id="rId170" Type="http://schemas.openxmlformats.org/officeDocument/2006/relationships/hyperlink" Target="https://pbprog.ru/tk/pi-557" TargetMode="External"/><Relationship Id="rId226" Type="http://schemas.openxmlformats.org/officeDocument/2006/relationships/hyperlink" Target="https://pbprog.ru/tk/pi-42" TargetMode="External"/><Relationship Id="rId433" Type="http://schemas.openxmlformats.org/officeDocument/2006/relationships/hyperlink" Target="https://pbprog.ru/tk/pi-1183" TargetMode="External"/><Relationship Id="rId268" Type="http://schemas.openxmlformats.org/officeDocument/2006/relationships/hyperlink" Target="https://pbprog.ru/tk/pi-1183" TargetMode="External"/><Relationship Id="rId32" Type="http://schemas.openxmlformats.org/officeDocument/2006/relationships/hyperlink" Target="javascript:void(0);" TargetMode="External"/><Relationship Id="rId74" Type="http://schemas.openxmlformats.org/officeDocument/2006/relationships/hyperlink" Target="https://pbprog.ru/tk/pi-61" TargetMode="External"/><Relationship Id="rId128" Type="http://schemas.openxmlformats.org/officeDocument/2006/relationships/hyperlink" Target="javascript:void(0);" TargetMode="External"/><Relationship Id="rId335" Type="http://schemas.openxmlformats.org/officeDocument/2006/relationships/hyperlink" Target="https://pbprog.ru/tk/pi-698" TargetMode="External"/><Relationship Id="rId377" Type="http://schemas.openxmlformats.org/officeDocument/2006/relationships/hyperlink" Target="https://pbprog.ru/tk/pi-139" TargetMode="External"/><Relationship Id="rId5" Type="http://schemas.openxmlformats.org/officeDocument/2006/relationships/hyperlink" Target="https://pbprog.ru/tk/pi-1647" TargetMode="External"/><Relationship Id="rId181" Type="http://schemas.openxmlformats.org/officeDocument/2006/relationships/hyperlink" Target="https://pbprog.ru/tk/pi-1182" TargetMode="External"/><Relationship Id="rId237" Type="http://schemas.openxmlformats.org/officeDocument/2006/relationships/hyperlink" Target="https://pbprog.ru/tk/pi-1671" TargetMode="External"/><Relationship Id="rId402" Type="http://schemas.openxmlformats.org/officeDocument/2006/relationships/hyperlink" Target="https://pbprog.ru/tk/pi-369" TargetMode="External"/><Relationship Id="rId279" Type="http://schemas.openxmlformats.org/officeDocument/2006/relationships/hyperlink" Target="https://pbprog.ru/tk/pi-743" TargetMode="External"/><Relationship Id="rId43" Type="http://schemas.openxmlformats.org/officeDocument/2006/relationships/hyperlink" Target="https://pbprog.ru/tk/pi-1641" TargetMode="External"/><Relationship Id="rId139" Type="http://schemas.openxmlformats.org/officeDocument/2006/relationships/hyperlink" Target="https://pbprog.ru/tk/pi-102" TargetMode="External"/><Relationship Id="rId290" Type="http://schemas.openxmlformats.org/officeDocument/2006/relationships/hyperlink" Target="https://pbprog.ru/tk/pi-805" TargetMode="External"/><Relationship Id="rId304" Type="http://schemas.openxmlformats.org/officeDocument/2006/relationships/hyperlink" Target="https://pbprog.ru/tk/tu-257" TargetMode="External"/><Relationship Id="rId346" Type="http://schemas.openxmlformats.org/officeDocument/2006/relationships/hyperlink" Target="https://pbprog.ru/tk/pi-369" TargetMode="External"/><Relationship Id="rId388" Type="http://schemas.openxmlformats.org/officeDocument/2006/relationships/hyperlink" Target="https://pbprog.ru/tk/pi-253" TargetMode="External"/><Relationship Id="rId85" Type="http://schemas.openxmlformats.org/officeDocument/2006/relationships/hyperlink" Target="https://pbprog.ru/tk/pi-1275" TargetMode="External"/><Relationship Id="rId150" Type="http://schemas.openxmlformats.org/officeDocument/2006/relationships/hyperlink" Target="https://pbprog.ru/tk/pi-1183" TargetMode="External"/><Relationship Id="rId192" Type="http://schemas.openxmlformats.org/officeDocument/2006/relationships/hyperlink" Target="https://pbprog.ru/tk/pi-1219" TargetMode="External"/><Relationship Id="rId206" Type="http://schemas.openxmlformats.org/officeDocument/2006/relationships/hyperlink" Target="https://pbprog.ru/tk/pi-255" TargetMode="External"/><Relationship Id="rId413" Type="http://schemas.openxmlformats.org/officeDocument/2006/relationships/hyperlink" Target="https://pbprog.ru/tk/pi-1181" TargetMode="External"/><Relationship Id="rId248" Type="http://schemas.openxmlformats.org/officeDocument/2006/relationships/hyperlink" Target="https://pbprog.ru/tk/pi-327" TargetMode="External"/><Relationship Id="rId269" Type="http://schemas.openxmlformats.org/officeDocument/2006/relationships/hyperlink" Target="https://pbprog.ru/tk/pi-39" TargetMode="External"/><Relationship Id="rId434" Type="http://schemas.openxmlformats.org/officeDocument/2006/relationships/hyperlink" Target="https://pbprog.ru/tk/pi-39" TargetMode="External"/><Relationship Id="rId12" Type="http://schemas.openxmlformats.org/officeDocument/2006/relationships/hyperlink" Target="https://pbprog.ru/tk/pi-39" TargetMode="External"/><Relationship Id="rId33" Type="http://schemas.openxmlformats.org/officeDocument/2006/relationships/hyperlink" Target="https://pbprog.ru/tk/pi-1204" TargetMode="External"/><Relationship Id="rId108" Type="http://schemas.openxmlformats.org/officeDocument/2006/relationships/hyperlink" Target="https://pbprog.ru/tk/pi-256" TargetMode="External"/><Relationship Id="rId129" Type="http://schemas.openxmlformats.org/officeDocument/2006/relationships/hyperlink" Target="https://pbprog.ru/tk/pi-166" TargetMode="External"/><Relationship Id="rId280" Type="http://schemas.openxmlformats.org/officeDocument/2006/relationships/hyperlink" Target="https://pbprog.ru/tk/pi-804" TargetMode="External"/><Relationship Id="rId315" Type="http://schemas.openxmlformats.org/officeDocument/2006/relationships/hyperlink" Target="https://pbprog.ru/tk/pi-1184" TargetMode="External"/><Relationship Id="rId336" Type="http://schemas.openxmlformats.org/officeDocument/2006/relationships/hyperlink" Target="https://pbprog.ru/tk/pi-39" TargetMode="External"/><Relationship Id="rId357" Type="http://schemas.openxmlformats.org/officeDocument/2006/relationships/hyperlink" Target="https://pbprog.ru/databases/foodstuffsschp/4/152.php" TargetMode="External"/><Relationship Id="rId54" Type="http://schemas.openxmlformats.org/officeDocument/2006/relationships/hyperlink" Target="javascript:void(0);" TargetMode="External"/><Relationship Id="rId75" Type="http://schemas.openxmlformats.org/officeDocument/2006/relationships/hyperlink" Target="https://pbprog.ru/tk/pi-139" TargetMode="External"/><Relationship Id="rId96" Type="http://schemas.openxmlformats.org/officeDocument/2006/relationships/hyperlink" Target="https://pbprog.ru/tk/pi-1335" TargetMode="External"/><Relationship Id="rId140" Type="http://schemas.openxmlformats.org/officeDocument/2006/relationships/hyperlink" Target="https://pbprog.ru/tk/pi-187" TargetMode="External"/><Relationship Id="rId161" Type="http://schemas.openxmlformats.org/officeDocument/2006/relationships/hyperlink" Target="https://pbprog.ru/tk/pi-1181" TargetMode="External"/><Relationship Id="rId182" Type="http://schemas.openxmlformats.org/officeDocument/2006/relationships/hyperlink" Target="javascript:void(0);" TargetMode="External"/><Relationship Id="rId217" Type="http://schemas.openxmlformats.org/officeDocument/2006/relationships/hyperlink" Target="https://pbprog.ru/tk/t1-35" TargetMode="External"/><Relationship Id="rId378" Type="http://schemas.openxmlformats.org/officeDocument/2006/relationships/hyperlink" Target="https://pbprog.ru/tk/pi-689" TargetMode="External"/><Relationship Id="rId399" Type="http://schemas.openxmlformats.org/officeDocument/2006/relationships/hyperlink" Target="https://pbprog.ru/tk/pi-1653" TargetMode="External"/><Relationship Id="rId403" Type="http://schemas.openxmlformats.org/officeDocument/2006/relationships/hyperlink" Target="https://pbprog.ru/tk/pi-698" TargetMode="External"/><Relationship Id="rId6" Type="http://schemas.openxmlformats.org/officeDocument/2006/relationships/hyperlink" Target="https://pbprog.ru/tk/pi-1647" TargetMode="External"/><Relationship Id="rId238" Type="http://schemas.openxmlformats.org/officeDocument/2006/relationships/hyperlink" Target="https://pbprog.ru/tk/tu-257" TargetMode="External"/><Relationship Id="rId259" Type="http://schemas.openxmlformats.org/officeDocument/2006/relationships/hyperlink" Target="https://pbprog.ru/tk/pi-565" TargetMode="External"/><Relationship Id="rId424" Type="http://schemas.openxmlformats.org/officeDocument/2006/relationships/hyperlink" Target="https://pbprog.ru/tk/pi-1637" TargetMode="External"/><Relationship Id="rId23" Type="http://schemas.openxmlformats.org/officeDocument/2006/relationships/hyperlink" Target="https://pbprog.ru/tk/pi-791" TargetMode="External"/><Relationship Id="rId119" Type="http://schemas.openxmlformats.org/officeDocument/2006/relationships/hyperlink" Target="https://pbprog.ru/tk/pi-563" TargetMode="External"/><Relationship Id="rId270" Type="http://schemas.openxmlformats.org/officeDocument/2006/relationships/hyperlink" Target="https://pbprog.ru/tk/pi-1653" TargetMode="External"/><Relationship Id="rId291" Type="http://schemas.openxmlformats.org/officeDocument/2006/relationships/hyperlink" Target="https://pbprog.ru/tk/pi-369" TargetMode="External"/><Relationship Id="rId305" Type="http://schemas.openxmlformats.org/officeDocument/2006/relationships/hyperlink" Target="https://pbprog.ru/tk/pi-791" TargetMode="External"/><Relationship Id="rId326" Type="http://schemas.openxmlformats.org/officeDocument/2006/relationships/hyperlink" Target="https://pbprog.ru/tk/pi-166" TargetMode="External"/><Relationship Id="rId347" Type="http://schemas.openxmlformats.org/officeDocument/2006/relationships/hyperlink" Target="https://pbprog.ru/tk/pi-349" TargetMode="External"/><Relationship Id="rId44" Type="http://schemas.openxmlformats.org/officeDocument/2006/relationships/hyperlink" Target="https://pbprog.ru/tk/pi-1647" TargetMode="External"/><Relationship Id="rId65" Type="http://schemas.openxmlformats.org/officeDocument/2006/relationships/hyperlink" Target="https://pbprog.ru/databases/foodstuffsschp/4/152.php" TargetMode="External"/><Relationship Id="rId86" Type="http://schemas.openxmlformats.org/officeDocument/2006/relationships/hyperlink" Target="https://pbprog.ru/tk/pi-1653" TargetMode="External"/><Relationship Id="rId130" Type="http://schemas.openxmlformats.org/officeDocument/2006/relationships/hyperlink" Target="https://pbprog.ru/tk/pi-1183" TargetMode="External"/><Relationship Id="rId151" Type="http://schemas.openxmlformats.org/officeDocument/2006/relationships/hyperlink" Target="https://pbprog.ru/tk/pi-39" TargetMode="External"/><Relationship Id="rId368" Type="http://schemas.openxmlformats.org/officeDocument/2006/relationships/hyperlink" Target="https://pbprog.ru/tk/pi-139" TargetMode="External"/><Relationship Id="rId389" Type="http://schemas.openxmlformats.org/officeDocument/2006/relationships/hyperlink" Target="https://pbprog.ru/tk/pi-1651" TargetMode="External"/><Relationship Id="rId172" Type="http://schemas.openxmlformats.org/officeDocument/2006/relationships/hyperlink" Target="https://pbprog.ru/tk/pi-559" TargetMode="External"/><Relationship Id="rId193" Type="http://schemas.openxmlformats.org/officeDocument/2006/relationships/hyperlink" Target="https://pbprog.ru/tk/pi-39" TargetMode="External"/><Relationship Id="rId207" Type="http://schemas.openxmlformats.org/officeDocument/2006/relationships/hyperlink" Target="https://pbprog.ru/tk/pi-39" TargetMode="External"/><Relationship Id="rId228" Type="http://schemas.openxmlformats.org/officeDocument/2006/relationships/hyperlink" Target="https://pbprog.ru/tk/pi-153" TargetMode="External"/><Relationship Id="rId249" Type="http://schemas.openxmlformats.org/officeDocument/2006/relationships/hyperlink" Target="http://pbprog.ru/products/programs.php?SECTION_ID=122&amp;ELEMENT_ID=555" TargetMode="External"/><Relationship Id="rId414" Type="http://schemas.openxmlformats.org/officeDocument/2006/relationships/hyperlink" Target="https://pbprog.ru/tk/pi-284" TargetMode="External"/><Relationship Id="rId435" Type="http://schemas.openxmlformats.org/officeDocument/2006/relationships/hyperlink" Target="https://pbprog.ru/tk/pi-1647" TargetMode="External"/><Relationship Id="rId13" Type="http://schemas.openxmlformats.org/officeDocument/2006/relationships/hyperlink" Target="https://pbprog.ru/tk/pi-349" TargetMode="External"/><Relationship Id="rId109" Type="http://schemas.openxmlformats.org/officeDocument/2006/relationships/hyperlink" Target="https://pbprog.ru/tk/pi-42" TargetMode="External"/><Relationship Id="rId260" Type="http://schemas.openxmlformats.org/officeDocument/2006/relationships/hyperlink" Target="https://pbprog.ru/tk/pi-571" TargetMode="External"/><Relationship Id="rId281" Type="http://schemas.openxmlformats.org/officeDocument/2006/relationships/hyperlink" Target="https://pbprog.ru/tk/pi-187" TargetMode="External"/><Relationship Id="rId316" Type="http://schemas.openxmlformats.org/officeDocument/2006/relationships/hyperlink" Target="https://pbprog.ru/tk/pi-1184" TargetMode="External"/><Relationship Id="rId337" Type="http://schemas.openxmlformats.org/officeDocument/2006/relationships/hyperlink" Target="https://pbprog.ru/tk/pi-1653" TargetMode="External"/><Relationship Id="rId34" Type="http://schemas.openxmlformats.org/officeDocument/2006/relationships/hyperlink" Target="https://pbprog.ru/tk/pi-39" TargetMode="External"/><Relationship Id="rId55" Type="http://schemas.openxmlformats.org/officeDocument/2006/relationships/hyperlink" Target="https://pbprog.ru/tk/pi-95" TargetMode="External"/><Relationship Id="rId76" Type="http://schemas.openxmlformats.org/officeDocument/2006/relationships/hyperlink" Target="https://pbprog.ru/tk/pi-689" TargetMode="External"/><Relationship Id="rId97" Type="http://schemas.openxmlformats.org/officeDocument/2006/relationships/hyperlink" Target="https://pbprog.ru/tk/pi-471" TargetMode="External"/><Relationship Id="rId120" Type="http://schemas.openxmlformats.org/officeDocument/2006/relationships/hyperlink" Target="https://pbprog.ru/tk/pi-564" TargetMode="External"/><Relationship Id="rId141" Type="http://schemas.openxmlformats.org/officeDocument/2006/relationships/hyperlink" Target="https://pbprog.ru/tk/pi-1647" TargetMode="External"/><Relationship Id="rId358" Type="http://schemas.openxmlformats.org/officeDocument/2006/relationships/hyperlink" Target="https://pbprog.ru/databases/foodstuffsschp/4/152.php" TargetMode="External"/><Relationship Id="rId379" Type="http://schemas.openxmlformats.org/officeDocument/2006/relationships/hyperlink" Target="https://pbprog.ru/tk/pi-78" TargetMode="External"/><Relationship Id="rId7" Type="http://schemas.openxmlformats.org/officeDocument/2006/relationships/hyperlink" Target="https://pbprog.ru/tk/pi-698" TargetMode="External"/><Relationship Id="rId162" Type="http://schemas.openxmlformats.org/officeDocument/2006/relationships/hyperlink" Target="https://pbprog.ru/tk/pi-1653" TargetMode="External"/><Relationship Id="rId183" Type="http://schemas.openxmlformats.org/officeDocument/2006/relationships/hyperlink" Target="https://pbprog.ru/tk/pi-95" TargetMode="External"/><Relationship Id="rId218" Type="http://schemas.openxmlformats.org/officeDocument/2006/relationships/hyperlink" Target="https://pbprog.ru/tk/pi-39" TargetMode="External"/><Relationship Id="rId239" Type="http://schemas.openxmlformats.org/officeDocument/2006/relationships/hyperlink" Target="https://pbprog.ru/tk/pi-791" TargetMode="External"/><Relationship Id="rId390" Type="http://schemas.openxmlformats.org/officeDocument/2006/relationships/hyperlink" Target="https://pbprog.ru/tk/pi-1159" TargetMode="External"/><Relationship Id="rId404" Type="http://schemas.openxmlformats.org/officeDocument/2006/relationships/hyperlink" Target="https://pbprog.ru/tk/pi-39" TargetMode="External"/><Relationship Id="rId425" Type="http://schemas.openxmlformats.org/officeDocument/2006/relationships/hyperlink" Target="https://pbprog.ru/tk/pi-1219" TargetMode="External"/><Relationship Id="rId250" Type="http://schemas.openxmlformats.org/officeDocument/2006/relationships/hyperlink" Target="javascript:void(0);" TargetMode="External"/><Relationship Id="rId271" Type="http://schemas.openxmlformats.org/officeDocument/2006/relationships/hyperlink" Target="https://pbprog.ru/tk/pi-1184" TargetMode="External"/><Relationship Id="rId292" Type="http://schemas.openxmlformats.org/officeDocument/2006/relationships/hyperlink" Target="https://pbprog.ru/tk/pi-153" TargetMode="External"/><Relationship Id="rId306" Type="http://schemas.openxmlformats.org/officeDocument/2006/relationships/hyperlink" Target="https://pbprog.ru/tk/pi-1179" TargetMode="External"/><Relationship Id="rId24" Type="http://schemas.openxmlformats.org/officeDocument/2006/relationships/hyperlink" Target="https://pbprog.ru/tk/pi-1179" TargetMode="External"/><Relationship Id="rId45" Type="http://schemas.openxmlformats.org/officeDocument/2006/relationships/hyperlink" Target="javascript:void(0);" TargetMode="External"/><Relationship Id="rId66" Type="http://schemas.openxmlformats.org/officeDocument/2006/relationships/hyperlink" Target="https://pbprog.ru/databases/foodstuffsschp/10/8.php" TargetMode="External"/><Relationship Id="rId87" Type="http://schemas.openxmlformats.org/officeDocument/2006/relationships/hyperlink" Target="https://pbprog.ru/tk/pi-327" TargetMode="External"/><Relationship Id="rId110" Type="http://schemas.openxmlformats.org/officeDocument/2006/relationships/hyperlink" Target="https://pbprog.ru/tk/pi-964" TargetMode="External"/><Relationship Id="rId131" Type="http://schemas.openxmlformats.org/officeDocument/2006/relationships/hyperlink" Target="https://pbprog.ru/tk/pi-39" TargetMode="External"/><Relationship Id="rId327" Type="http://schemas.openxmlformats.org/officeDocument/2006/relationships/hyperlink" Target="https://pbprog.ru/tk/pi-39" TargetMode="External"/><Relationship Id="rId348" Type="http://schemas.openxmlformats.org/officeDocument/2006/relationships/hyperlink" Target="https://pbprog.ru/tk/pi-1800" TargetMode="External"/><Relationship Id="rId369" Type="http://schemas.openxmlformats.org/officeDocument/2006/relationships/hyperlink" Target="https://pbprog.ru/tk/pi-689" TargetMode="External"/><Relationship Id="rId152" Type="http://schemas.openxmlformats.org/officeDocument/2006/relationships/hyperlink" Target="https://pbprog.ru/tk/pi-1653" TargetMode="External"/><Relationship Id="rId173" Type="http://schemas.openxmlformats.org/officeDocument/2006/relationships/hyperlink" Target="https://pbprog.ru/tk/pi-571" TargetMode="External"/><Relationship Id="rId194" Type="http://schemas.openxmlformats.org/officeDocument/2006/relationships/hyperlink" Target="https://pbprog.ru/tk/pi-327" TargetMode="External"/><Relationship Id="rId208" Type="http://schemas.openxmlformats.org/officeDocument/2006/relationships/hyperlink" Target="https://pbprog.ru/tk/pi-727" TargetMode="External"/><Relationship Id="rId229" Type="http://schemas.openxmlformats.org/officeDocument/2006/relationships/hyperlink" Target="https://pbprog.ru/tk/pi-176" TargetMode="External"/><Relationship Id="rId380" Type="http://schemas.openxmlformats.org/officeDocument/2006/relationships/hyperlink" Target="https://pbprog.ru/tk/pi-1653" TargetMode="External"/><Relationship Id="rId415" Type="http://schemas.openxmlformats.org/officeDocument/2006/relationships/hyperlink" Target="https://pbprog.ru/tk/pi-95" TargetMode="External"/><Relationship Id="rId436" Type="http://schemas.openxmlformats.org/officeDocument/2006/relationships/hyperlink" Target="https://pbprog.ru/tk/pi-1647" TargetMode="External"/><Relationship Id="rId240" Type="http://schemas.openxmlformats.org/officeDocument/2006/relationships/hyperlink" Target="https://pbprog.ru/tk/pi-1179" TargetMode="External"/><Relationship Id="rId261" Type="http://schemas.openxmlformats.org/officeDocument/2006/relationships/hyperlink" Target="https://pbprog.ru/tk/pi-573" TargetMode="External"/><Relationship Id="rId14" Type="http://schemas.openxmlformats.org/officeDocument/2006/relationships/hyperlink" Target="https://pbprog.ru/tk/pi-1800" TargetMode="External"/><Relationship Id="rId35" Type="http://schemas.openxmlformats.org/officeDocument/2006/relationships/hyperlink" Target="https://pbprog.ru/tk/pi-1647" TargetMode="External"/><Relationship Id="rId56" Type="http://schemas.openxmlformats.org/officeDocument/2006/relationships/hyperlink" Target="https://pbprog.ru/tk/pi-102" TargetMode="External"/><Relationship Id="rId77" Type="http://schemas.openxmlformats.org/officeDocument/2006/relationships/hyperlink" Target="https://pbprog.ru/tk/pi-78" TargetMode="External"/><Relationship Id="rId100" Type="http://schemas.openxmlformats.org/officeDocument/2006/relationships/hyperlink" Target="https://pbprog.ru/tk/t1-35" TargetMode="External"/><Relationship Id="rId282" Type="http://schemas.openxmlformats.org/officeDocument/2006/relationships/hyperlink" Target="https://pbprog.ru/tk/pi-39" TargetMode="External"/><Relationship Id="rId317" Type="http://schemas.openxmlformats.org/officeDocument/2006/relationships/hyperlink" Target="https://pbprog.ru/tk/pi-698" TargetMode="External"/><Relationship Id="rId338" Type="http://schemas.openxmlformats.org/officeDocument/2006/relationships/hyperlink" Target="https://pbprog.ru/tk/pi-698" TargetMode="External"/><Relationship Id="rId359" Type="http://schemas.openxmlformats.org/officeDocument/2006/relationships/hyperlink" Target="https://pbprog.ru/databases/foodstuffsschp/10/8.php" TargetMode="External"/><Relationship Id="rId8" Type="http://schemas.openxmlformats.org/officeDocument/2006/relationships/hyperlink" Target="https://pbprog.ru/tk/pi-39" TargetMode="External"/><Relationship Id="rId98" Type="http://schemas.openxmlformats.org/officeDocument/2006/relationships/hyperlink" Target="https://pbprog.ru/tk/pi-1647" TargetMode="External"/><Relationship Id="rId121" Type="http://schemas.openxmlformats.org/officeDocument/2006/relationships/hyperlink" Target="https://pbprog.ru/tk/pi-565" TargetMode="External"/><Relationship Id="rId142" Type="http://schemas.openxmlformats.org/officeDocument/2006/relationships/hyperlink" Target="https://pbprog.ru/tk/pi-176" TargetMode="External"/><Relationship Id="rId163" Type="http://schemas.openxmlformats.org/officeDocument/2006/relationships/hyperlink" Target="https://pbprog.ru/tk/pi-1642" TargetMode="External"/><Relationship Id="rId184" Type="http://schemas.openxmlformats.org/officeDocument/2006/relationships/hyperlink" Target="https://pbprog.ru/tk/pi-102" TargetMode="External"/><Relationship Id="rId219" Type="http://schemas.openxmlformats.org/officeDocument/2006/relationships/hyperlink" Target="https://pbprog.ru/tk/pi-102" TargetMode="External"/><Relationship Id="rId370" Type="http://schemas.openxmlformats.org/officeDocument/2006/relationships/hyperlink" Target="https://pbprog.ru/tk/pi-78" TargetMode="External"/><Relationship Id="rId391" Type="http://schemas.openxmlformats.org/officeDocument/2006/relationships/hyperlink" Target="https://pbprog.ru/tk/pi-39" TargetMode="External"/><Relationship Id="rId405" Type="http://schemas.openxmlformats.org/officeDocument/2006/relationships/hyperlink" Target="https://pbprog.ru/tk/tu-496" TargetMode="External"/><Relationship Id="rId426" Type="http://schemas.openxmlformats.org/officeDocument/2006/relationships/hyperlink" Target="https://pbprog.ru/tk/pi-39" TargetMode="External"/><Relationship Id="rId230" Type="http://schemas.openxmlformats.org/officeDocument/2006/relationships/hyperlink" Target="https://pbprog.ru/tk/pi-805" TargetMode="External"/><Relationship Id="rId251" Type="http://schemas.openxmlformats.org/officeDocument/2006/relationships/hyperlink" Target="https://pbprog.ru/tk/pi-1204" TargetMode="External"/><Relationship Id="rId25" Type="http://schemas.openxmlformats.org/officeDocument/2006/relationships/hyperlink" Target="https://pbprog.ru/tk/pi-153" TargetMode="External"/><Relationship Id="rId46" Type="http://schemas.openxmlformats.org/officeDocument/2006/relationships/hyperlink" Target="https://pbprog.ru/tk/pi-698" TargetMode="External"/><Relationship Id="rId67" Type="http://schemas.openxmlformats.org/officeDocument/2006/relationships/hyperlink" Target="https://pbprog.ru/databases/foodstuffsschp/12/314.php" TargetMode="External"/><Relationship Id="rId272" Type="http://schemas.openxmlformats.org/officeDocument/2006/relationships/hyperlink" Target="https://pbprog.ru/tk/pi-1647" TargetMode="External"/><Relationship Id="rId293" Type="http://schemas.openxmlformats.org/officeDocument/2006/relationships/hyperlink" Target="https://pbprog.ru/tk/pi-698" TargetMode="External"/><Relationship Id="rId307" Type="http://schemas.openxmlformats.org/officeDocument/2006/relationships/hyperlink" Target="https://pbprog.ru/tk/pi-153" TargetMode="External"/><Relationship Id="rId328" Type="http://schemas.openxmlformats.org/officeDocument/2006/relationships/hyperlink" Target="https://pbprog.ru/tk/pi-1159" TargetMode="External"/><Relationship Id="rId349" Type="http://schemas.openxmlformats.org/officeDocument/2006/relationships/hyperlink" Target="https://pbprog.ru/tk/pi-1224" TargetMode="External"/><Relationship Id="rId88" Type="http://schemas.openxmlformats.org/officeDocument/2006/relationships/hyperlink" Target="https://pbprog.ru/tk/pi-244" TargetMode="External"/><Relationship Id="rId111" Type="http://schemas.openxmlformats.org/officeDocument/2006/relationships/hyperlink" Target="https://pbprog.ru/tk/pi-153" TargetMode="External"/><Relationship Id="rId132" Type="http://schemas.openxmlformats.org/officeDocument/2006/relationships/hyperlink" Target="https://pbprog.ru/tk/pi-1653" TargetMode="External"/><Relationship Id="rId153" Type="http://schemas.openxmlformats.org/officeDocument/2006/relationships/hyperlink" Target="https://pbprog.ru/tk/pi-1184" TargetMode="External"/><Relationship Id="rId174" Type="http://schemas.openxmlformats.org/officeDocument/2006/relationships/hyperlink" Target="https://pbprog.ru/tk/pi-573" TargetMode="External"/><Relationship Id="rId195" Type="http://schemas.openxmlformats.org/officeDocument/2006/relationships/hyperlink" Target="https://pbprog.ru/tk/pi-1647" TargetMode="External"/><Relationship Id="rId209" Type="http://schemas.openxmlformats.org/officeDocument/2006/relationships/hyperlink" Target="https://pbprog.ru/tk/pi-327" TargetMode="External"/><Relationship Id="rId360" Type="http://schemas.openxmlformats.org/officeDocument/2006/relationships/hyperlink" Target="https://pbprog.ru/databases/foodstuffsschp/12/314.php" TargetMode="External"/><Relationship Id="rId381" Type="http://schemas.openxmlformats.org/officeDocument/2006/relationships/hyperlink" Target="https://pbprog.ru/tk/pi-148" TargetMode="External"/><Relationship Id="rId416" Type="http://schemas.openxmlformats.org/officeDocument/2006/relationships/hyperlink" Target="https://pbprog.ru/tk/pi-97" TargetMode="External"/><Relationship Id="rId220" Type="http://schemas.openxmlformats.org/officeDocument/2006/relationships/hyperlink" Target="https://pbprog.ru/tk/pi-229" TargetMode="External"/><Relationship Id="rId241" Type="http://schemas.openxmlformats.org/officeDocument/2006/relationships/hyperlink" Target="https://pbprog.ru/tk/pi-153" TargetMode="External"/><Relationship Id="rId437" Type="http://schemas.openxmlformats.org/officeDocument/2006/relationships/printerSettings" Target="../printerSettings/printerSettings12.bin"/><Relationship Id="rId15" Type="http://schemas.openxmlformats.org/officeDocument/2006/relationships/hyperlink" Target="https://pbprog.ru/tk/pi-1224" TargetMode="External"/><Relationship Id="rId36" Type="http://schemas.openxmlformats.org/officeDocument/2006/relationships/hyperlink" Target="javascript:void(0);" TargetMode="External"/><Relationship Id="rId57" Type="http://schemas.openxmlformats.org/officeDocument/2006/relationships/hyperlink" Target="https://pbprog.ru/tk/pi-1179" TargetMode="External"/><Relationship Id="rId262" Type="http://schemas.openxmlformats.org/officeDocument/2006/relationships/hyperlink" Target="https://pbprog.ru/tk/pi-1181" TargetMode="External"/><Relationship Id="rId283" Type="http://schemas.openxmlformats.org/officeDocument/2006/relationships/hyperlink" Target="https://pbprog.ru/tk/pi-1641" TargetMode="External"/><Relationship Id="rId318" Type="http://schemas.openxmlformats.org/officeDocument/2006/relationships/hyperlink" Target="https://pbprog.ru/tk/pi-39" TargetMode="External"/><Relationship Id="rId339" Type="http://schemas.openxmlformats.org/officeDocument/2006/relationships/hyperlink" Target="https://pbprog.ru/tk/pi-39" TargetMode="External"/><Relationship Id="rId78" Type="http://schemas.openxmlformats.org/officeDocument/2006/relationships/hyperlink" Target="https://pbprog.ru/tk/pi-1653" TargetMode="External"/><Relationship Id="rId99" Type="http://schemas.openxmlformats.org/officeDocument/2006/relationships/hyperlink" Target="https://pbprog.ru/tk/pi-244" TargetMode="External"/><Relationship Id="rId101" Type="http://schemas.openxmlformats.org/officeDocument/2006/relationships/hyperlink" Target="https://pbprog.ru/tk/pi-39" TargetMode="External"/><Relationship Id="rId122" Type="http://schemas.openxmlformats.org/officeDocument/2006/relationships/hyperlink" Target="https://pbprog.ru/tk/pi-571" TargetMode="External"/><Relationship Id="rId143" Type="http://schemas.openxmlformats.org/officeDocument/2006/relationships/hyperlink" Target="https://pbprog.ru/tk/pi-39" TargetMode="External"/><Relationship Id="rId164" Type="http://schemas.openxmlformats.org/officeDocument/2006/relationships/hyperlink" Target="https://pbprog.ru/tk/pi-39" TargetMode="External"/><Relationship Id="rId185" Type="http://schemas.openxmlformats.org/officeDocument/2006/relationships/hyperlink" Target="https://pbprog.ru/tk/pi-1179" TargetMode="External"/><Relationship Id="rId350" Type="http://schemas.openxmlformats.org/officeDocument/2006/relationships/hyperlink" Target="https://pbprog.ru/tk/pi-153" TargetMode="External"/><Relationship Id="rId371" Type="http://schemas.openxmlformats.org/officeDocument/2006/relationships/hyperlink" Target="https://pbprog.ru/tk/pi-1653" TargetMode="External"/><Relationship Id="rId406" Type="http://schemas.openxmlformats.org/officeDocument/2006/relationships/hyperlink" Target="https://pbprog.ru/tk/pi-1653" TargetMode="External"/><Relationship Id="rId9" Type="http://schemas.openxmlformats.org/officeDocument/2006/relationships/hyperlink" Target="https://pbprog.ru/tk/tu-496" TargetMode="External"/><Relationship Id="rId210" Type="http://schemas.openxmlformats.org/officeDocument/2006/relationships/hyperlink" Target="javascript:void(0);" TargetMode="External"/><Relationship Id="rId392" Type="http://schemas.openxmlformats.org/officeDocument/2006/relationships/hyperlink" Target="https://pbprog.ru/tk/pi-1275" TargetMode="External"/><Relationship Id="rId427" Type="http://schemas.openxmlformats.org/officeDocument/2006/relationships/hyperlink" Target="https://pbprog.ru/tk/pi-327" TargetMode="External"/><Relationship Id="rId26" Type="http://schemas.openxmlformats.org/officeDocument/2006/relationships/hyperlink" Target="https://pbprog.ru/tk/pi-1181" TargetMode="External"/><Relationship Id="rId231" Type="http://schemas.openxmlformats.org/officeDocument/2006/relationships/hyperlink" Target="https://pbprog.ru/tk/pi-1651" TargetMode="External"/><Relationship Id="rId252" Type="http://schemas.openxmlformats.org/officeDocument/2006/relationships/hyperlink" Target="https://pbprog.ru/tk/pi-39" TargetMode="External"/><Relationship Id="rId273" Type="http://schemas.openxmlformats.org/officeDocument/2006/relationships/hyperlink" Target="javascript:void(0);" TargetMode="External"/><Relationship Id="rId294" Type="http://schemas.openxmlformats.org/officeDocument/2006/relationships/hyperlink" Target="https://pbprog.ru/tk/pi-39" TargetMode="External"/><Relationship Id="rId308" Type="http://schemas.openxmlformats.org/officeDocument/2006/relationships/hyperlink" Target="https://pbprog.ru/tk/pi-1181" TargetMode="External"/><Relationship Id="rId329" Type="http://schemas.openxmlformats.org/officeDocument/2006/relationships/hyperlink" Target="https://pbprog.ru/tk/pi-1651" TargetMode="External"/><Relationship Id="rId47" Type="http://schemas.openxmlformats.org/officeDocument/2006/relationships/hyperlink" Target="https://pbprog.ru/tk/pi-39" TargetMode="External"/><Relationship Id="rId68" Type="http://schemas.openxmlformats.org/officeDocument/2006/relationships/hyperlink" Target="https://pbprog.ru/databases/foodstuffsschp/12/5.php" TargetMode="External"/><Relationship Id="rId89" Type="http://schemas.openxmlformats.org/officeDocument/2006/relationships/hyperlink" Target="javascript:void(0);" TargetMode="External"/><Relationship Id="rId112" Type="http://schemas.openxmlformats.org/officeDocument/2006/relationships/hyperlink" Target="https://pbprog.ru/tk/pi-1219" TargetMode="External"/><Relationship Id="rId133" Type="http://schemas.openxmlformats.org/officeDocument/2006/relationships/hyperlink" Target="https://pbprog.ru/tk/pi-1647" TargetMode="External"/><Relationship Id="rId154" Type="http://schemas.openxmlformats.org/officeDocument/2006/relationships/hyperlink" Target="https://pbprog.ru/tk/pi-1647" TargetMode="External"/><Relationship Id="rId175" Type="http://schemas.openxmlformats.org/officeDocument/2006/relationships/hyperlink" Target="https://pbprog.ru/tk/pi-577" TargetMode="External"/><Relationship Id="rId340" Type="http://schemas.openxmlformats.org/officeDocument/2006/relationships/hyperlink" Target="https://pbprog.ru/tk/tu-496" TargetMode="External"/><Relationship Id="rId361" Type="http://schemas.openxmlformats.org/officeDocument/2006/relationships/hyperlink" Target="https://pbprog.ru/databases/foodstuffsschp/12/5.php" TargetMode="External"/><Relationship Id="rId196" Type="http://schemas.openxmlformats.org/officeDocument/2006/relationships/hyperlink" Target="javascript:void(0);" TargetMode="External"/><Relationship Id="rId200" Type="http://schemas.openxmlformats.org/officeDocument/2006/relationships/hyperlink" Target="https://pbprog.ru/tk/pi-743" TargetMode="External"/><Relationship Id="rId382" Type="http://schemas.openxmlformats.org/officeDocument/2006/relationships/hyperlink" Target="https://pbprog.ru/tk/pi-39" TargetMode="External"/><Relationship Id="rId417" Type="http://schemas.openxmlformats.org/officeDocument/2006/relationships/hyperlink" Target="https://pbprog.ru/tk/pi-102" TargetMode="External"/><Relationship Id="rId438" Type="http://schemas.openxmlformats.org/officeDocument/2006/relationships/drawing" Target="../drawings/drawing5.xml"/><Relationship Id="rId16" Type="http://schemas.openxmlformats.org/officeDocument/2006/relationships/hyperlink" Target="https://pbprog.ru/tk/pi-153" TargetMode="External"/><Relationship Id="rId221" Type="http://schemas.openxmlformats.org/officeDocument/2006/relationships/hyperlink" Target="https://pbprog.ru/tk/pi-206" TargetMode="External"/><Relationship Id="rId242" Type="http://schemas.openxmlformats.org/officeDocument/2006/relationships/hyperlink" Target="https://pbprog.ru/tk/pi-1181" TargetMode="External"/><Relationship Id="rId263" Type="http://schemas.openxmlformats.org/officeDocument/2006/relationships/hyperlink" Target="https://pbprog.ru/tk/pi-153" TargetMode="External"/><Relationship Id="rId284" Type="http://schemas.openxmlformats.org/officeDocument/2006/relationships/hyperlink" Target="https://pbprog.ru/tk/pi-1647" TargetMode="External"/><Relationship Id="rId319" Type="http://schemas.openxmlformats.org/officeDocument/2006/relationships/hyperlink" Target="https://pbprog.ru/tk/pi-1653" TargetMode="External"/><Relationship Id="rId37" Type="http://schemas.openxmlformats.org/officeDocument/2006/relationships/hyperlink" Target="https://pbprog.ru/tk/pi-44" TargetMode="External"/><Relationship Id="rId58" Type="http://schemas.openxmlformats.org/officeDocument/2006/relationships/hyperlink" Target="https://pbprog.ru/tk/pi-153" TargetMode="External"/><Relationship Id="rId79" Type="http://schemas.openxmlformats.org/officeDocument/2006/relationships/hyperlink" Target="https://pbprog.ru/tk/pi-148" TargetMode="External"/><Relationship Id="rId102" Type="http://schemas.openxmlformats.org/officeDocument/2006/relationships/hyperlink" Target="https://pbprog.ru/tk/pi-102" TargetMode="External"/><Relationship Id="rId123" Type="http://schemas.openxmlformats.org/officeDocument/2006/relationships/hyperlink" Target="https://pbprog.ru/tk/pi-573" TargetMode="External"/><Relationship Id="rId144" Type="http://schemas.openxmlformats.org/officeDocument/2006/relationships/hyperlink" Target="https://pbprog.ru/tk/pi-964" TargetMode="External"/><Relationship Id="rId330" Type="http://schemas.openxmlformats.org/officeDocument/2006/relationships/hyperlink" Target="https://pbprog.ru/tk/pi-1653" TargetMode="External"/><Relationship Id="rId90" Type="http://schemas.openxmlformats.org/officeDocument/2006/relationships/hyperlink" Target="https://pbprog.ru/tk/pi-1620" TargetMode="External"/><Relationship Id="rId165" Type="http://schemas.openxmlformats.org/officeDocument/2006/relationships/hyperlink" Target="https://pbprog.ru/tk/pi-1637" TargetMode="External"/><Relationship Id="rId186" Type="http://schemas.openxmlformats.org/officeDocument/2006/relationships/hyperlink" Target="https://pbprog.ru/tk/pi-153" TargetMode="External"/><Relationship Id="rId351" Type="http://schemas.openxmlformats.org/officeDocument/2006/relationships/hyperlink" Target="https://pbprog.ru/tk/pi-1181" TargetMode="External"/><Relationship Id="rId372" Type="http://schemas.openxmlformats.org/officeDocument/2006/relationships/hyperlink" Target="https://pbprog.ru/tk/pi-148" TargetMode="External"/><Relationship Id="rId393" Type="http://schemas.openxmlformats.org/officeDocument/2006/relationships/hyperlink" Target="https://pbprog.ru/tk/pi-1653" TargetMode="External"/><Relationship Id="rId407" Type="http://schemas.openxmlformats.org/officeDocument/2006/relationships/hyperlink" Target="https://pbprog.ru/tk/pi-147" TargetMode="External"/><Relationship Id="rId428" Type="http://schemas.openxmlformats.org/officeDocument/2006/relationships/hyperlink" Target="https://pbprog.ru/tk/pi-1647" TargetMode="External"/><Relationship Id="rId211" Type="http://schemas.openxmlformats.org/officeDocument/2006/relationships/hyperlink" Target="https://pbprog.ru/tk/pi-1206" TargetMode="External"/><Relationship Id="rId232" Type="http://schemas.openxmlformats.org/officeDocument/2006/relationships/hyperlink" Target="https://pbprog.ru/tk/pi-1184" TargetMode="External"/><Relationship Id="rId253" Type="http://schemas.openxmlformats.org/officeDocument/2006/relationships/hyperlink" Target="https://pbprog.ru/tk/pi-1647" TargetMode="External"/><Relationship Id="rId274" Type="http://schemas.openxmlformats.org/officeDocument/2006/relationships/hyperlink" Target="https://pbprog.ru/tk/pi-941" TargetMode="External"/><Relationship Id="rId295" Type="http://schemas.openxmlformats.org/officeDocument/2006/relationships/hyperlink" Target="https://pbprog.ru/tk/tu-496" TargetMode="External"/><Relationship Id="rId309" Type="http://schemas.openxmlformats.org/officeDocument/2006/relationships/hyperlink" Target="https://pbprog.ru/tk/pi-1666" TargetMode="External"/><Relationship Id="rId27" Type="http://schemas.openxmlformats.org/officeDocument/2006/relationships/hyperlink" Target="https://pbprog.ru/tk/pi-1666" TargetMode="External"/><Relationship Id="rId48" Type="http://schemas.openxmlformats.org/officeDocument/2006/relationships/hyperlink" Target="https://pbprog.ru/tk/pi-1653" TargetMode="External"/><Relationship Id="rId69" Type="http://schemas.openxmlformats.org/officeDocument/2006/relationships/hyperlink" Target="https://pbprog.ru/databases/foodstuffsschp/9/19.php" TargetMode="External"/><Relationship Id="rId113" Type="http://schemas.openxmlformats.org/officeDocument/2006/relationships/hyperlink" Target="https://pbprog.ru/tk/pi-39" TargetMode="External"/><Relationship Id="rId134" Type="http://schemas.openxmlformats.org/officeDocument/2006/relationships/hyperlink" Target="https://pbprog.ru/tk/pi-349" TargetMode="External"/><Relationship Id="rId320" Type="http://schemas.openxmlformats.org/officeDocument/2006/relationships/hyperlink" Target="https://pbprog.ru/tk/pi-39" TargetMode="External"/><Relationship Id="rId80" Type="http://schemas.openxmlformats.org/officeDocument/2006/relationships/hyperlink" Target="https://pbprog.ru/tk/pi-39" TargetMode="External"/><Relationship Id="rId155" Type="http://schemas.openxmlformats.org/officeDocument/2006/relationships/hyperlink" Target="https://pbprog.ru/tk/pi-284" TargetMode="External"/><Relationship Id="rId176" Type="http://schemas.openxmlformats.org/officeDocument/2006/relationships/hyperlink" Target="https://pbprog.ru/tk/pi-578" TargetMode="External"/><Relationship Id="rId197" Type="http://schemas.openxmlformats.org/officeDocument/2006/relationships/hyperlink" Target="https://pbprog.ru/tk/pi-941" TargetMode="External"/><Relationship Id="rId341" Type="http://schemas.openxmlformats.org/officeDocument/2006/relationships/hyperlink" Target="https://pbprog.ru/tk/pi-1653" TargetMode="External"/><Relationship Id="rId362" Type="http://schemas.openxmlformats.org/officeDocument/2006/relationships/hyperlink" Target="https://pbprog.ru/databases/foodstuffsschp/9/19.php" TargetMode="External"/><Relationship Id="rId383" Type="http://schemas.openxmlformats.org/officeDocument/2006/relationships/hyperlink" Target="https://pbprog.ru/tk/pi-39" TargetMode="External"/><Relationship Id="rId418" Type="http://schemas.openxmlformats.org/officeDocument/2006/relationships/hyperlink" Target="https://pbprog.ru/tk/pi-1179" TargetMode="External"/><Relationship Id="rId201" Type="http://schemas.openxmlformats.org/officeDocument/2006/relationships/hyperlink" Target="https://pbprog.ru/tk/t1-519" TargetMode="External"/><Relationship Id="rId222" Type="http://schemas.openxmlformats.org/officeDocument/2006/relationships/hyperlink" Target="https://pbprog.ru/tk/pi-480" TargetMode="External"/><Relationship Id="rId243" Type="http://schemas.openxmlformats.org/officeDocument/2006/relationships/hyperlink" Target="https://pbprog.ru/tk/tu-43" TargetMode="External"/><Relationship Id="rId264" Type="http://schemas.openxmlformats.org/officeDocument/2006/relationships/hyperlink" Target="https://pbprog.ru/tk/pi-1642" TargetMode="External"/><Relationship Id="rId285" Type="http://schemas.openxmlformats.org/officeDocument/2006/relationships/hyperlink" Target="https://pbprog.ru/tk/tu-43" TargetMode="External"/><Relationship Id="rId17" Type="http://schemas.openxmlformats.org/officeDocument/2006/relationships/hyperlink" Target="https://pbprog.ru/tk/pi-1181" TargetMode="External"/><Relationship Id="rId38" Type="http://schemas.openxmlformats.org/officeDocument/2006/relationships/hyperlink" Target="https://pbprog.ru/tk/pi-981" TargetMode="External"/><Relationship Id="rId59" Type="http://schemas.openxmlformats.org/officeDocument/2006/relationships/hyperlink" Target="https://pbprog.ru/tk/pi-1642" TargetMode="External"/><Relationship Id="rId103" Type="http://schemas.openxmlformats.org/officeDocument/2006/relationships/hyperlink" Target="https://pbprog.ru/tk/pi-229" TargetMode="External"/><Relationship Id="rId124" Type="http://schemas.openxmlformats.org/officeDocument/2006/relationships/hyperlink" Target="https://pbprog.ru/tk/pi-1181" TargetMode="External"/><Relationship Id="rId310" Type="http://schemas.openxmlformats.org/officeDocument/2006/relationships/hyperlink" Target="https://pbprog.ru/tk/pi-1636" TargetMode="External"/><Relationship Id="rId70" Type="http://schemas.openxmlformats.org/officeDocument/2006/relationships/hyperlink" Target="https://pbprog.ru/databases/foodstuffsschp/10/8.php" TargetMode="External"/><Relationship Id="rId91" Type="http://schemas.openxmlformats.org/officeDocument/2006/relationships/hyperlink" Target="https://pbprog.ru/tk/pi-166" TargetMode="External"/><Relationship Id="rId145" Type="http://schemas.openxmlformats.org/officeDocument/2006/relationships/hyperlink" Target="https://pbprog.ru/tk/pi-153" TargetMode="External"/><Relationship Id="rId166" Type="http://schemas.openxmlformats.org/officeDocument/2006/relationships/hyperlink" Target="https://pbprog.ru/tk/pi-1204" TargetMode="External"/><Relationship Id="rId187" Type="http://schemas.openxmlformats.org/officeDocument/2006/relationships/hyperlink" Target="https://pbprog.ru/tk/pi-1642" TargetMode="External"/><Relationship Id="rId331" Type="http://schemas.openxmlformats.org/officeDocument/2006/relationships/hyperlink" Target="https://pbprog.ru/tk/pi-1335" TargetMode="External"/><Relationship Id="rId352" Type="http://schemas.openxmlformats.org/officeDocument/2006/relationships/hyperlink" Target="https://pbprog.ru/tk/pi-102" TargetMode="External"/><Relationship Id="rId373" Type="http://schemas.openxmlformats.org/officeDocument/2006/relationships/hyperlink" Target="https://pbprog.ru/tk/pi-39" TargetMode="External"/><Relationship Id="rId394" Type="http://schemas.openxmlformats.org/officeDocument/2006/relationships/hyperlink" Target="https://pbprog.ru/tk/pi-327" TargetMode="External"/><Relationship Id="rId408" Type="http://schemas.openxmlformats.org/officeDocument/2006/relationships/hyperlink" Target="https://pbprog.ru/tk/pi-39" TargetMode="External"/><Relationship Id="rId429" Type="http://schemas.openxmlformats.org/officeDocument/2006/relationships/hyperlink" Target="https://pbprog.ru/tk/pi-1647" TargetMode="External"/><Relationship Id="rId1" Type="http://schemas.openxmlformats.org/officeDocument/2006/relationships/hyperlink" Target="https://pbprog.ru/tk/pi-1651" TargetMode="External"/><Relationship Id="rId212" Type="http://schemas.openxmlformats.org/officeDocument/2006/relationships/hyperlink" Target="https://pbprog.ru/tk/pi-39" TargetMode="External"/><Relationship Id="rId233" Type="http://schemas.openxmlformats.org/officeDocument/2006/relationships/hyperlink" Target="https://pbprog.ru/tk/pi-834" TargetMode="External"/><Relationship Id="rId254" Type="http://schemas.openxmlformats.org/officeDocument/2006/relationships/hyperlink" Target="javascript:void(0);" TargetMode="External"/><Relationship Id="rId28" Type="http://schemas.openxmlformats.org/officeDocument/2006/relationships/hyperlink" Target="https://pbprog.ru/tk/pi-1636" TargetMode="External"/><Relationship Id="rId49" Type="http://schemas.openxmlformats.org/officeDocument/2006/relationships/hyperlink" Target="https://pbprog.ru/tk/pi-39" TargetMode="External"/><Relationship Id="rId114" Type="http://schemas.openxmlformats.org/officeDocument/2006/relationships/hyperlink" Target="https://pbprog.ru/tk/pi-327" TargetMode="External"/><Relationship Id="rId275" Type="http://schemas.openxmlformats.org/officeDocument/2006/relationships/hyperlink" Target="https://pbprog.ru/tk/pi-931" TargetMode="External"/><Relationship Id="rId296" Type="http://schemas.openxmlformats.org/officeDocument/2006/relationships/hyperlink" Target="https://pbprog.ru/tk/pi-1653" TargetMode="External"/><Relationship Id="rId300" Type="http://schemas.openxmlformats.org/officeDocument/2006/relationships/hyperlink" Target="https://pbprog.ru/tk/pi-102" TargetMode="External"/><Relationship Id="rId60" Type="http://schemas.openxmlformats.org/officeDocument/2006/relationships/hyperlink" Target="https://pbprog.ru/tk/pi-1181" TargetMode="External"/><Relationship Id="rId81" Type="http://schemas.openxmlformats.org/officeDocument/2006/relationships/hyperlink" Target="https://pbprog.ru/tk/pi-253" TargetMode="External"/><Relationship Id="rId135" Type="http://schemas.openxmlformats.org/officeDocument/2006/relationships/hyperlink" Target="https://pbprog.ru/tk/pi-1800" TargetMode="External"/><Relationship Id="rId156" Type="http://schemas.openxmlformats.org/officeDocument/2006/relationships/hyperlink" Target="https://pbprog.ru/tk/pi-95" TargetMode="External"/><Relationship Id="rId177" Type="http://schemas.openxmlformats.org/officeDocument/2006/relationships/hyperlink" Target="https://pbprog.ru/tk/pi-1179" TargetMode="External"/><Relationship Id="rId198" Type="http://schemas.openxmlformats.org/officeDocument/2006/relationships/hyperlink" Target="https://pbprog.ru/tk/pi-931" TargetMode="External"/><Relationship Id="rId321" Type="http://schemas.openxmlformats.org/officeDocument/2006/relationships/hyperlink" Target="https://pbprog.ru/tk/pi-805" TargetMode="External"/><Relationship Id="rId342" Type="http://schemas.openxmlformats.org/officeDocument/2006/relationships/hyperlink" Target="https://pbprog.ru/tk/pi-147" TargetMode="External"/><Relationship Id="rId363" Type="http://schemas.openxmlformats.org/officeDocument/2006/relationships/hyperlink" Target="https://pbprog.ru/databases/foodstuffsschp/10/8.php" TargetMode="External"/><Relationship Id="rId384" Type="http://schemas.openxmlformats.org/officeDocument/2006/relationships/hyperlink" Target="https://pbprog.ru/tk/pi-1653" TargetMode="External"/><Relationship Id="rId419" Type="http://schemas.openxmlformats.org/officeDocument/2006/relationships/hyperlink" Target="https://pbprog.ru/tk/pi-153" TargetMode="External"/><Relationship Id="rId202" Type="http://schemas.openxmlformats.org/officeDocument/2006/relationships/hyperlink" Target="https://pbprog.ru/tk/t1-520" TargetMode="External"/><Relationship Id="rId223" Type="http://schemas.openxmlformats.org/officeDocument/2006/relationships/hyperlink" Target="https://pbprog.ru/tk/pi-166" TargetMode="External"/><Relationship Id="rId244" Type="http://schemas.openxmlformats.org/officeDocument/2006/relationships/hyperlink" Target="https://pbprog.ru/tk/pi-1666" TargetMode="External"/><Relationship Id="rId430" Type="http://schemas.openxmlformats.org/officeDocument/2006/relationships/hyperlink" Target="javascript:void(0);" TargetMode="External"/><Relationship Id="rId18" Type="http://schemas.openxmlformats.org/officeDocument/2006/relationships/hyperlink" Target="https://pbprog.ru/tk/pi-102" TargetMode="External"/><Relationship Id="rId39" Type="http://schemas.openxmlformats.org/officeDocument/2006/relationships/hyperlink" Target="https://pbprog.ru/tk/pi-345" TargetMode="External"/><Relationship Id="rId265" Type="http://schemas.openxmlformats.org/officeDocument/2006/relationships/hyperlink" Target="https://pbprog.ru/tk/pi-1182" TargetMode="External"/><Relationship Id="rId286" Type="http://schemas.openxmlformats.org/officeDocument/2006/relationships/hyperlink" Target="javascript:void(0);" TargetMode="External"/><Relationship Id="rId50" Type="http://schemas.openxmlformats.org/officeDocument/2006/relationships/hyperlink" Target="https://pbprog.ru/tk/pi-1647" TargetMode="External"/><Relationship Id="rId104" Type="http://schemas.openxmlformats.org/officeDocument/2006/relationships/hyperlink" Target="https://pbprog.ru/tk/pi-206" TargetMode="External"/><Relationship Id="rId125" Type="http://schemas.openxmlformats.org/officeDocument/2006/relationships/hyperlink" Target="https://pbprog.ru/tk/pi-153" TargetMode="External"/><Relationship Id="rId146" Type="http://schemas.openxmlformats.org/officeDocument/2006/relationships/hyperlink" Target="https://pbprog.ru/tk/pi-244" TargetMode="External"/><Relationship Id="rId167" Type="http://schemas.openxmlformats.org/officeDocument/2006/relationships/hyperlink" Target="https://pbprog.ru/tk/pi-39" TargetMode="External"/><Relationship Id="rId188" Type="http://schemas.openxmlformats.org/officeDocument/2006/relationships/hyperlink" Target="https://pbprog.ru/tk/pi-1181" TargetMode="External"/><Relationship Id="rId311" Type="http://schemas.openxmlformats.org/officeDocument/2006/relationships/hyperlink" Target="https://pbprog.ru/tk/pi-39" TargetMode="External"/><Relationship Id="rId332" Type="http://schemas.openxmlformats.org/officeDocument/2006/relationships/hyperlink" Target="https://pbprog.ru/tk/pi-471" TargetMode="External"/><Relationship Id="rId353" Type="http://schemas.openxmlformats.org/officeDocument/2006/relationships/hyperlink" Target="https://pbprog.ru/tk/pi-187" TargetMode="External"/><Relationship Id="rId374" Type="http://schemas.openxmlformats.org/officeDocument/2006/relationships/hyperlink" Target="https://pbprog.ru/tk/pi-1643" TargetMode="External"/><Relationship Id="rId395" Type="http://schemas.openxmlformats.org/officeDocument/2006/relationships/hyperlink" Target="https://pbprog.ru/tk/pi-244" TargetMode="External"/><Relationship Id="rId409" Type="http://schemas.openxmlformats.org/officeDocument/2006/relationships/hyperlink" Target="https://pbprog.ru/tk/pi-349" TargetMode="External"/><Relationship Id="rId71" Type="http://schemas.openxmlformats.org/officeDocument/2006/relationships/hyperlink" Target="https://pbprog.ru/databases/foodstuffsschp/13/118.php" TargetMode="External"/><Relationship Id="rId92" Type="http://schemas.openxmlformats.org/officeDocument/2006/relationships/hyperlink" Target="https://pbprog.ru/tk/pi-39" TargetMode="External"/><Relationship Id="rId213" Type="http://schemas.openxmlformats.org/officeDocument/2006/relationships/hyperlink" Target="https://pbprog.ru/tk/pi-1183" TargetMode="External"/><Relationship Id="rId234" Type="http://schemas.openxmlformats.org/officeDocument/2006/relationships/hyperlink" Target="https://pbprog.ru/tk/pi-102" TargetMode="External"/><Relationship Id="rId420" Type="http://schemas.openxmlformats.org/officeDocument/2006/relationships/hyperlink" Target="https://pbprog.ru/tk/pi-1181" TargetMode="External"/><Relationship Id="rId2" Type="http://schemas.openxmlformats.org/officeDocument/2006/relationships/hyperlink" Target="https://pbprog.ru/tk/pi-484" TargetMode="External"/><Relationship Id="rId29" Type="http://schemas.openxmlformats.org/officeDocument/2006/relationships/hyperlink" Target="https://pbprog.ru/tk/pi-39" TargetMode="External"/><Relationship Id="rId255" Type="http://schemas.openxmlformats.org/officeDocument/2006/relationships/hyperlink" Target="https://pbprog.ru/tk/pi-562" TargetMode="External"/><Relationship Id="rId276" Type="http://schemas.openxmlformats.org/officeDocument/2006/relationships/hyperlink" Target="https://pbprog.ru/tk/pi-208" TargetMode="External"/><Relationship Id="rId297" Type="http://schemas.openxmlformats.org/officeDocument/2006/relationships/hyperlink" Target="https://pbprog.ru/tk/pi-147" TargetMode="External"/><Relationship Id="rId40" Type="http://schemas.openxmlformats.org/officeDocument/2006/relationships/hyperlink" Target="https://pbprog.ru/tk/pi-804" TargetMode="External"/><Relationship Id="rId115" Type="http://schemas.openxmlformats.org/officeDocument/2006/relationships/hyperlink" Target="https://pbprog.ru/tk/pi-1647" TargetMode="External"/><Relationship Id="rId136" Type="http://schemas.openxmlformats.org/officeDocument/2006/relationships/hyperlink" Target="https://pbprog.ru/tk/pi-1224" TargetMode="External"/><Relationship Id="rId157" Type="http://schemas.openxmlformats.org/officeDocument/2006/relationships/hyperlink" Target="https://pbprog.ru/tk/pi-97" TargetMode="External"/><Relationship Id="rId178" Type="http://schemas.openxmlformats.org/officeDocument/2006/relationships/hyperlink" Target="https://pbprog.ru/tk/pi-153" TargetMode="External"/><Relationship Id="rId301" Type="http://schemas.openxmlformats.org/officeDocument/2006/relationships/hyperlink" Target="https://pbprog.ru/tk/pi-794" TargetMode="External"/><Relationship Id="rId322" Type="http://schemas.openxmlformats.org/officeDocument/2006/relationships/hyperlink" Target="https://pbprog.ru/tk/pi-369" TargetMode="External"/><Relationship Id="rId343" Type="http://schemas.openxmlformats.org/officeDocument/2006/relationships/hyperlink" Target="https://pbprog.ru/tk/pi-39" TargetMode="External"/><Relationship Id="rId364" Type="http://schemas.openxmlformats.org/officeDocument/2006/relationships/hyperlink" Target="https://pbprog.ru/databases/foodstuffsschp/13/118.php" TargetMode="External"/><Relationship Id="rId61" Type="http://schemas.openxmlformats.org/officeDocument/2006/relationships/hyperlink" Target="https://pbprog.ru/tk/pi-1637" TargetMode="External"/><Relationship Id="rId82" Type="http://schemas.openxmlformats.org/officeDocument/2006/relationships/hyperlink" Target="https://pbprog.ru/tk/pi-1651" TargetMode="External"/><Relationship Id="rId199" Type="http://schemas.openxmlformats.org/officeDocument/2006/relationships/hyperlink" Target="https://pbprog.ru/tk/pi-1794" TargetMode="External"/><Relationship Id="rId203" Type="http://schemas.openxmlformats.org/officeDocument/2006/relationships/hyperlink" Target="https://pbprog.ru/tk/t1-521" TargetMode="External"/><Relationship Id="rId385" Type="http://schemas.openxmlformats.org/officeDocument/2006/relationships/hyperlink" Target="https://pbprog.ru/tk/pi-39" TargetMode="External"/><Relationship Id="rId19" Type="http://schemas.openxmlformats.org/officeDocument/2006/relationships/hyperlink" Target="https://pbprog.ru/tk/pi-794" TargetMode="External"/><Relationship Id="rId224" Type="http://schemas.openxmlformats.org/officeDocument/2006/relationships/hyperlink" Target="https://pbprog.ru/tk/pi-265" TargetMode="External"/><Relationship Id="rId245" Type="http://schemas.openxmlformats.org/officeDocument/2006/relationships/hyperlink" Target="https://pbprog.ru/tk/pi-1636" TargetMode="External"/><Relationship Id="rId266" Type="http://schemas.openxmlformats.org/officeDocument/2006/relationships/hyperlink" Target="javascript:void(0);" TargetMode="External"/><Relationship Id="rId287" Type="http://schemas.openxmlformats.org/officeDocument/2006/relationships/hyperlink" Target="https://pbprog.ru/tk/pi-698" TargetMode="External"/><Relationship Id="rId410" Type="http://schemas.openxmlformats.org/officeDocument/2006/relationships/hyperlink" Target="https://pbprog.ru/tk/pi-1800" TargetMode="External"/><Relationship Id="rId431" Type="http://schemas.openxmlformats.org/officeDocument/2006/relationships/hyperlink" Target="https://pbprog.ru/tk/pi-1651" TargetMode="External"/><Relationship Id="rId30" Type="http://schemas.openxmlformats.org/officeDocument/2006/relationships/hyperlink" Target="https://pbprog.ru/tk/pi-1741" TargetMode="External"/><Relationship Id="rId105" Type="http://schemas.openxmlformats.org/officeDocument/2006/relationships/hyperlink" Target="https://pbprog.ru/tk/pi-480" TargetMode="External"/><Relationship Id="rId126" Type="http://schemas.openxmlformats.org/officeDocument/2006/relationships/hyperlink" Target="https://pbprog.ru/tk/pi-1642" TargetMode="External"/><Relationship Id="rId147" Type="http://schemas.openxmlformats.org/officeDocument/2006/relationships/hyperlink" Target="https://pbprog.ru/tk/pi-1653" TargetMode="External"/><Relationship Id="rId168" Type="http://schemas.openxmlformats.org/officeDocument/2006/relationships/hyperlink" Target="https://pbprog.ru/tk/pi-1647" TargetMode="External"/><Relationship Id="rId312" Type="http://schemas.openxmlformats.org/officeDocument/2006/relationships/hyperlink" Target="https://pbprog.ru/tk/pi-1741" TargetMode="External"/><Relationship Id="rId333" Type="http://schemas.openxmlformats.org/officeDocument/2006/relationships/hyperlink" Target="https://pbprog.ru/tk/pi-1647" TargetMode="External"/><Relationship Id="rId354" Type="http://schemas.openxmlformats.org/officeDocument/2006/relationships/hyperlink" Target="https://pbprog.ru/tk/pi-1647" TargetMode="External"/><Relationship Id="rId51" Type="http://schemas.openxmlformats.org/officeDocument/2006/relationships/hyperlink" Target="https://pbprog.ru/tk/pi-1753" TargetMode="External"/><Relationship Id="rId72" Type="http://schemas.openxmlformats.org/officeDocument/2006/relationships/hyperlink" Target="https://pbprog.ru/tk/pi-1643" TargetMode="External"/><Relationship Id="rId93" Type="http://schemas.openxmlformats.org/officeDocument/2006/relationships/hyperlink" Target="https://pbprog.ru/tk/pi-1159" TargetMode="External"/><Relationship Id="rId189" Type="http://schemas.openxmlformats.org/officeDocument/2006/relationships/hyperlink" Target="https://pbprog.ru/tk/pi-1637" TargetMode="External"/><Relationship Id="rId375" Type="http://schemas.openxmlformats.org/officeDocument/2006/relationships/hyperlink" Target="https://pbprog.ru/tk/pi-396" TargetMode="External"/><Relationship Id="rId396" Type="http://schemas.openxmlformats.org/officeDocument/2006/relationships/hyperlink" Target="javascript:void(0);" TargetMode="External"/><Relationship Id="rId3" Type="http://schemas.openxmlformats.org/officeDocument/2006/relationships/hyperlink" Target="https://pbprog.ru/tk/pi-1183" TargetMode="External"/><Relationship Id="rId214" Type="http://schemas.openxmlformats.org/officeDocument/2006/relationships/hyperlink" Target="https://pbprog.ru/tk/pi-1653" TargetMode="External"/><Relationship Id="rId235" Type="http://schemas.openxmlformats.org/officeDocument/2006/relationships/hyperlink" Target="https://pbprog.ru/tk/pi-794" TargetMode="External"/><Relationship Id="rId256" Type="http://schemas.openxmlformats.org/officeDocument/2006/relationships/hyperlink" Target="https://pbprog.ru/tk/pi-561" TargetMode="External"/><Relationship Id="rId277" Type="http://schemas.openxmlformats.org/officeDocument/2006/relationships/hyperlink" Target="https://pbprog.ru/tk/pi-1794" TargetMode="External"/><Relationship Id="rId298" Type="http://schemas.openxmlformats.org/officeDocument/2006/relationships/hyperlink" Target="https://pbprog.ru/tk/pi-39" TargetMode="External"/><Relationship Id="rId400" Type="http://schemas.openxmlformats.org/officeDocument/2006/relationships/hyperlink" Target="https://pbprog.ru/tk/pi-805" TargetMode="External"/><Relationship Id="rId421" Type="http://schemas.openxmlformats.org/officeDocument/2006/relationships/hyperlink" Target="https://pbprog.ru/tk/pi-1653" TargetMode="External"/><Relationship Id="rId116" Type="http://schemas.openxmlformats.org/officeDocument/2006/relationships/hyperlink" Target="javascript:void(0);" TargetMode="External"/><Relationship Id="rId137" Type="http://schemas.openxmlformats.org/officeDocument/2006/relationships/hyperlink" Target="https://pbprog.ru/tk/pi-153" TargetMode="External"/><Relationship Id="rId158" Type="http://schemas.openxmlformats.org/officeDocument/2006/relationships/hyperlink" Target="https://pbprog.ru/tk/pi-102" TargetMode="External"/><Relationship Id="rId302" Type="http://schemas.openxmlformats.org/officeDocument/2006/relationships/hyperlink" Target="https://pbprog.ru/tk/pi-1742" TargetMode="External"/><Relationship Id="rId323" Type="http://schemas.openxmlformats.org/officeDocument/2006/relationships/hyperlink" Target="https://pbprog.ru/tk/pi-369" TargetMode="External"/><Relationship Id="rId344" Type="http://schemas.openxmlformats.org/officeDocument/2006/relationships/hyperlink" Target="https://pbprog.ru/tk/pi-805" TargetMode="External"/><Relationship Id="rId20" Type="http://schemas.openxmlformats.org/officeDocument/2006/relationships/hyperlink" Target="https://pbprog.ru/tk/pi-1742" TargetMode="External"/><Relationship Id="rId41" Type="http://schemas.openxmlformats.org/officeDocument/2006/relationships/hyperlink" Target="https://pbprog.ru/tk/pi-187" TargetMode="External"/><Relationship Id="rId62" Type="http://schemas.openxmlformats.org/officeDocument/2006/relationships/hyperlink" Target="https://pbprog.ru/tk/pi-1636" TargetMode="External"/><Relationship Id="rId83" Type="http://schemas.openxmlformats.org/officeDocument/2006/relationships/hyperlink" Target="https://pbprog.ru/tk/pi-1159" TargetMode="External"/><Relationship Id="rId179" Type="http://schemas.openxmlformats.org/officeDocument/2006/relationships/hyperlink" Target="https://pbprog.ru/tk/pi-1181" TargetMode="External"/><Relationship Id="rId365" Type="http://schemas.openxmlformats.org/officeDocument/2006/relationships/hyperlink" Target="https://pbprog.ru/tk/pi-1643" TargetMode="External"/><Relationship Id="rId386" Type="http://schemas.openxmlformats.org/officeDocument/2006/relationships/hyperlink" Target="https://pbprog.ru/tk/pi-698" TargetMode="External"/><Relationship Id="rId190" Type="http://schemas.openxmlformats.org/officeDocument/2006/relationships/hyperlink" Target="https://pbprog.ru/tk/pi-1636" TargetMode="External"/><Relationship Id="rId204" Type="http://schemas.openxmlformats.org/officeDocument/2006/relationships/hyperlink" Target="javascript:void(0);" TargetMode="External"/><Relationship Id="rId225" Type="http://schemas.openxmlformats.org/officeDocument/2006/relationships/hyperlink" Target="https://pbprog.ru/tk/pi-256" TargetMode="External"/><Relationship Id="rId246" Type="http://schemas.openxmlformats.org/officeDocument/2006/relationships/hyperlink" Target="https://pbprog.ru/tk/pi-39" TargetMode="External"/><Relationship Id="rId267" Type="http://schemas.openxmlformats.org/officeDocument/2006/relationships/hyperlink" Target="https://pbprog.ru/tk/pi-266" TargetMode="External"/><Relationship Id="rId288" Type="http://schemas.openxmlformats.org/officeDocument/2006/relationships/hyperlink" Target="https://pbprog.ru/tk/pi-39" TargetMode="External"/><Relationship Id="rId411" Type="http://schemas.openxmlformats.org/officeDocument/2006/relationships/hyperlink" Target="https://pbprog.ru/tk/pi-1224" TargetMode="External"/><Relationship Id="rId432" Type="http://schemas.openxmlformats.org/officeDocument/2006/relationships/hyperlink" Target="https://pbprog.ru/tk/pi-484" TargetMode="External"/><Relationship Id="rId106" Type="http://schemas.openxmlformats.org/officeDocument/2006/relationships/hyperlink" Target="https://pbprog.ru/tk/pi-166" TargetMode="External"/><Relationship Id="rId127" Type="http://schemas.openxmlformats.org/officeDocument/2006/relationships/hyperlink" Target="https://pbprog.ru/tk/pi-1182" TargetMode="External"/><Relationship Id="rId313" Type="http://schemas.openxmlformats.org/officeDocument/2006/relationships/hyperlink" Target="https://pbprog.ru/tk/pi-327" TargetMode="External"/><Relationship Id="rId10" Type="http://schemas.openxmlformats.org/officeDocument/2006/relationships/hyperlink" Target="https://pbprog.ru/tk/pi-1653" TargetMode="External"/><Relationship Id="rId31" Type="http://schemas.openxmlformats.org/officeDocument/2006/relationships/hyperlink" Target="https://pbprog.ru/tk/pi-327" TargetMode="External"/><Relationship Id="rId52" Type="http://schemas.openxmlformats.org/officeDocument/2006/relationships/hyperlink" Target="https://pbprog.ru/tk/pi-805" TargetMode="External"/><Relationship Id="rId73" Type="http://schemas.openxmlformats.org/officeDocument/2006/relationships/hyperlink" Target="https://pbprog.ru/tk/pi-396" TargetMode="External"/><Relationship Id="rId94" Type="http://schemas.openxmlformats.org/officeDocument/2006/relationships/hyperlink" Target="https://pbprog.ru/tk/pi-1651" TargetMode="External"/><Relationship Id="rId148" Type="http://schemas.openxmlformats.org/officeDocument/2006/relationships/hyperlink" Target="https://pbprog.ru/tk/pi-1184" TargetMode="External"/><Relationship Id="rId169" Type="http://schemas.openxmlformats.org/officeDocument/2006/relationships/hyperlink" Target="javascript:void(0);" TargetMode="External"/><Relationship Id="rId334" Type="http://schemas.openxmlformats.org/officeDocument/2006/relationships/hyperlink" Target="javascript:void(0);" TargetMode="External"/><Relationship Id="rId355" Type="http://schemas.openxmlformats.org/officeDocument/2006/relationships/hyperlink" Target="https://pbprog.ru/tk/pi-834" TargetMode="External"/><Relationship Id="rId376" Type="http://schemas.openxmlformats.org/officeDocument/2006/relationships/hyperlink" Target="https://pbprog.ru/tk/pi-61" TargetMode="External"/><Relationship Id="rId397" Type="http://schemas.openxmlformats.org/officeDocument/2006/relationships/hyperlink" Target="https://pbprog.ru/tk/pi-698" TargetMode="External"/><Relationship Id="rId4" Type="http://schemas.openxmlformats.org/officeDocument/2006/relationships/hyperlink" Target="https://pbprog.ru/tk/pi-39" TargetMode="External"/><Relationship Id="rId180" Type="http://schemas.openxmlformats.org/officeDocument/2006/relationships/hyperlink" Target="https://pbprog.ru/tk/pi-1642" TargetMode="External"/><Relationship Id="rId215" Type="http://schemas.openxmlformats.org/officeDocument/2006/relationships/hyperlink" Target="https://pbprog.ru/tk/pi-1647" TargetMode="External"/><Relationship Id="rId236" Type="http://schemas.openxmlformats.org/officeDocument/2006/relationships/hyperlink" Target="https://pbprog.ru/tk/pi-1742" TargetMode="External"/><Relationship Id="rId257" Type="http://schemas.openxmlformats.org/officeDocument/2006/relationships/hyperlink" Target="https://pbprog.ru/tk/pi-563" TargetMode="External"/><Relationship Id="rId278" Type="http://schemas.openxmlformats.org/officeDocument/2006/relationships/hyperlink" Target="https://pbprog.ru/tk/pi-128" TargetMode="External"/><Relationship Id="rId401" Type="http://schemas.openxmlformats.org/officeDocument/2006/relationships/hyperlink" Target="https://pbprog.ru/tk/pi-369" TargetMode="External"/><Relationship Id="rId422" Type="http://schemas.openxmlformats.org/officeDocument/2006/relationships/hyperlink" Target="https://pbprog.ru/tk/pi-1642" TargetMode="External"/><Relationship Id="rId303" Type="http://schemas.openxmlformats.org/officeDocument/2006/relationships/hyperlink" Target="https://pbprog.ru/tk/pi-1671" TargetMode="External"/><Relationship Id="rId42" Type="http://schemas.openxmlformats.org/officeDocument/2006/relationships/hyperlink" Target="https://pbprog.ru/tk/pi-39" TargetMode="External"/><Relationship Id="rId84" Type="http://schemas.openxmlformats.org/officeDocument/2006/relationships/hyperlink" Target="https://pbprog.ru/tk/pi-39" TargetMode="External"/><Relationship Id="rId138" Type="http://schemas.openxmlformats.org/officeDocument/2006/relationships/hyperlink" Target="https://pbprog.ru/tk/pi-1181" TargetMode="External"/><Relationship Id="rId345" Type="http://schemas.openxmlformats.org/officeDocument/2006/relationships/hyperlink" Target="https://pbprog.ru/tk/pi-369" TargetMode="External"/><Relationship Id="rId387" Type="http://schemas.openxmlformats.org/officeDocument/2006/relationships/hyperlink" Target="javascript:void(0);" TargetMode="External"/><Relationship Id="rId191" Type="http://schemas.openxmlformats.org/officeDocument/2006/relationships/hyperlink" Target="https://pbprog.ru/tk/pi-39" TargetMode="External"/><Relationship Id="rId205" Type="http://schemas.openxmlformats.org/officeDocument/2006/relationships/hyperlink" Target="https://pbprog.ru/tk/pi-1335" TargetMode="External"/><Relationship Id="rId247" Type="http://schemas.openxmlformats.org/officeDocument/2006/relationships/hyperlink" Target="https://pbprog.ru/tk/pi-1741" TargetMode="External"/><Relationship Id="rId412" Type="http://schemas.openxmlformats.org/officeDocument/2006/relationships/hyperlink" Target="https://pbprog.ru/tk/pi-153" TargetMode="External"/><Relationship Id="rId107" Type="http://schemas.openxmlformats.org/officeDocument/2006/relationships/hyperlink" Target="https://pbprog.ru/tk/pi-265" TargetMode="External"/><Relationship Id="rId289" Type="http://schemas.openxmlformats.org/officeDocument/2006/relationships/hyperlink" Target="https://pbprog.ru/tk/pi-1653" TargetMode="External"/><Relationship Id="rId11" Type="http://schemas.openxmlformats.org/officeDocument/2006/relationships/hyperlink" Target="https://pbprog.ru/tk/pi-147" TargetMode="External"/><Relationship Id="rId53" Type="http://schemas.openxmlformats.org/officeDocument/2006/relationships/hyperlink" Target="https://pbprog.ru/tk/pi-369" TargetMode="External"/><Relationship Id="rId149" Type="http://schemas.openxmlformats.org/officeDocument/2006/relationships/hyperlink" Target="https://pbprog.ru/tk/pi-266" TargetMode="External"/><Relationship Id="rId314" Type="http://schemas.openxmlformats.org/officeDocument/2006/relationships/hyperlink" Target="https://pbprog.ru/tk/tu-43" TargetMode="External"/><Relationship Id="rId356" Type="http://schemas.openxmlformats.org/officeDocument/2006/relationships/hyperlink" Target="https://pbprog.ru/tk/pi-1179" TargetMode="External"/><Relationship Id="rId398" Type="http://schemas.openxmlformats.org/officeDocument/2006/relationships/hyperlink" Target="https://pbprog.ru/tk/pi-39" TargetMode="External"/><Relationship Id="rId95" Type="http://schemas.openxmlformats.org/officeDocument/2006/relationships/hyperlink" Target="https://pbprog.ru/tk/pi-1653" TargetMode="External"/><Relationship Id="rId160" Type="http://schemas.openxmlformats.org/officeDocument/2006/relationships/hyperlink" Target="https://pbprog.ru/tk/pi-153" TargetMode="External"/><Relationship Id="rId216" Type="http://schemas.openxmlformats.org/officeDocument/2006/relationships/hyperlink" Target="https://pbprog.ru/tk/pi-244" TargetMode="External"/><Relationship Id="rId423" Type="http://schemas.openxmlformats.org/officeDocument/2006/relationships/hyperlink" Target="https://pbprog.ru/tk/pi-39" TargetMode="External"/><Relationship Id="rId258" Type="http://schemas.openxmlformats.org/officeDocument/2006/relationships/hyperlink" Target="https://pbprog.ru/tk/pi-564" TargetMode="External"/><Relationship Id="rId22" Type="http://schemas.openxmlformats.org/officeDocument/2006/relationships/hyperlink" Target="https://pbprog.ru/tk/tu-257" TargetMode="External"/><Relationship Id="rId64" Type="http://schemas.openxmlformats.org/officeDocument/2006/relationships/hyperlink" Target="https://pbprog.ru/databases/foodstuffsschp/4/152.php" TargetMode="External"/><Relationship Id="rId118" Type="http://schemas.openxmlformats.org/officeDocument/2006/relationships/hyperlink" Target="https://pbprog.ru/tk/pi-561" TargetMode="External"/><Relationship Id="rId325" Type="http://schemas.openxmlformats.org/officeDocument/2006/relationships/hyperlink" Target="https://pbprog.ru/tk/pi-1620" TargetMode="External"/><Relationship Id="rId367" Type="http://schemas.openxmlformats.org/officeDocument/2006/relationships/hyperlink" Target="https://pbprog.ru/tk/pi-61" TargetMode="External"/><Relationship Id="rId171" Type="http://schemas.openxmlformats.org/officeDocument/2006/relationships/hyperlink" Target="https://pbprog.ru/tk/pi-558" TargetMode="External"/><Relationship Id="rId227" Type="http://schemas.openxmlformats.org/officeDocument/2006/relationships/hyperlink" Target="https://pbprog.ru/tk/pi-964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17" Type="http://schemas.openxmlformats.org/officeDocument/2006/relationships/hyperlink" Target="https://pbprog.ru/tk/pi-562" TargetMode="External"/><Relationship Id="rId299" Type="http://schemas.openxmlformats.org/officeDocument/2006/relationships/hyperlink" Target="https://pbprog.ru/tk/pi-369" TargetMode="External"/><Relationship Id="rId21" Type="http://schemas.openxmlformats.org/officeDocument/2006/relationships/hyperlink" Target="https://pbprog.ru/tk/pi-1671" TargetMode="External"/><Relationship Id="rId63" Type="http://schemas.openxmlformats.org/officeDocument/2006/relationships/hyperlink" Target="https://pbprog.ru/tk/pi-39" TargetMode="External"/><Relationship Id="rId159" Type="http://schemas.openxmlformats.org/officeDocument/2006/relationships/hyperlink" Target="https://pbprog.ru/tk/pi-1179" TargetMode="External"/><Relationship Id="rId324" Type="http://schemas.openxmlformats.org/officeDocument/2006/relationships/hyperlink" Target="javascript:void(0);" TargetMode="External"/><Relationship Id="rId366" Type="http://schemas.openxmlformats.org/officeDocument/2006/relationships/hyperlink" Target="https://pbprog.ru/tk/pi-396" TargetMode="External"/><Relationship Id="rId170" Type="http://schemas.openxmlformats.org/officeDocument/2006/relationships/hyperlink" Target="https://pbprog.ru/tk/pi-557" TargetMode="External"/><Relationship Id="rId226" Type="http://schemas.openxmlformats.org/officeDocument/2006/relationships/hyperlink" Target="https://pbprog.ru/tk/pi-42" TargetMode="External"/><Relationship Id="rId433" Type="http://schemas.openxmlformats.org/officeDocument/2006/relationships/hyperlink" Target="https://pbprog.ru/tk/pi-1183" TargetMode="External"/><Relationship Id="rId268" Type="http://schemas.openxmlformats.org/officeDocument/2006/relationships/hyperlink" Target="https://pbprog.ru/tk/pi-1183" TargetMode="External"/><Relationship Id="rId32" Type="http://schemas.openxmlformats.org/officeDocument/2006/relationships/hyperlink" Target="javascript:void(0);" TargetMode="External"/><Relationship Id="rId74" Type="http://schemas.openxmlformats.org/officeDocument/2006/relationships/hyperlink" Target="https://pbprog.ru/tk/pi-61" TargetMode="External"/><Relationship Id="rId128" Type="http://schemas.openxmlformats.org/officeDocument/2006/relationships/hyperlink" Target="javascript:void(0);" TargetMode="External"/><Relationship Id="rId335" Type="http://schemas.openxmlformats.org/officeDocument/2006/relationships/hyperlink" Target="https://pbprog.ru/tk/pi-698" TargetMode="External"/><Relationship Id="rId377" Type="http://schemas.openxmlformats.org/officeDocument/2006/relationships/hyperlink" Target="https://pbprog.ru/tk/pi-139" TargetMode="External"/><Relationship Id="rId5" Type="http://schemas.openxmlformats.org/officeDocument/2006/relationships/hyperlink" Target="https://pbprog.ru/tk/pi-1647" TargetMode="External"/><Relationship Id="rId181" Type="http://schemas.openxmlformats.org/officeDocument/2006/relationships/hyperlink" Target="https://pbprog.ru/tk/pi-1182" TargetMode="External"/><Relationship Id="rId237" Type="http://schemas.openxmlformats.org/officeDocument/2006/relationships/hyperlink" Target="https://pbprog.ru/tk/pi-1671" TargetMode="External"/><Relationship Id="rId402" Type="http://schemas.openxmlformats.org/officeDocument/2006/relationships/hyperlink" Target="https://pbprog.ru/tk/pi-369" TargetMode="External"/><Relationship Id="rId279" Type="http://schemas.openxmlformats.org/officeDocument/2006/relationships/hyperlink" Target="https://pbprog.ru/tk/pi-743" TargetMode="External"/><Relationship Id="rId43" Type="http://schemas.openxmlformats.org/officeDocument/2006/relationships/hyperlink" Target="https://pbprog.ru/tk/pi-1641" TargetMode="External"/><Relationship Id="rId139" Type="http://schemas.openxmlformats.org/officeDocument/2006/relationships/hyperlink" Target="https://pbprog.ru/tk/pi-102" TargetMode="External"/><Relationship Id="rId290" Type="http://schemas.openxmlformats.org/officeDocument/2006/relationships/hyperlink" Target="https://pbprog.ru/tk/pi-805" TargetMode="External"/><Relationship Id="rId304" Type="http://schemas.openxmlformats.org/officeDocument/2006/relationships/hyperlink" Target="https://pbprog.ru/tk/tu-257" TargetMode="External"/><Relationship Id="rId346" Type="http://schemas.openxmlformats.org/officeDocument/2006/relationships/hyperlink" Target="https://pbprog.ru/tk/pi-369" TargetMode="External"/><Relationship Id="rId388" Type="http://schemas.openxmlformats.org/officeDocument/2006/relationships/hyperlink" Target="https://pbprog.ru/tk/pi-253" TargetMode="External"/><Relationship Id="rId85" Type="http://schemas.openxmlformats.org/officeDocument/2006/relationships/hyperlink" Target="https://pbprog.ru/tk/pi-1275" TargetMode="External"/><Relationship Id="rId150" Type="http://schemas.openxmlformats.org/officeDocument/2006/relationships/hyperlink" Target="https://pbprog.ru/tk/pi-1183" TargetMode="External"/><Relationship Id="rId192" Type="http://schemas.openxmlformats.org/officeDocument/2006/relationships/hyperlink" Target="https://pbprog.ru/tk/pi-1219" TargetMode="External"/><Relationship Id="rId206" Type="http://schemas.openxmlformats.org/officeDocument/2006/relationships/hyperlink" Target="https://pbprog.ru/tk/pi-255" TargetMode="External"/><Relationship Id="rId413" Type="http://schemas.openxmlformats.org/officeDocument/2006/relationships/hyperlink" Target="https://pbprog.ru/tk/pi-1181" TargetMode="External"/><Relationship Id="rId248" Type="http://schemas.openxmlformats.org/officeDocument/2006/relationships/hyperlink" Target="https://pbprog.ru/tk/pi-327" TargetMode="External"/><Relationship Id="rId269" Type="http://schemas.openxmlformats.org/officeDocument/2006/relationships/hyperlink" Target="https://pbprog.ru/tk/pi-39" TargetMode="External"/><Relationship Id="rId434" Type="http://schemas.openxmlformats.org/officeDocument/2006/relationships/hyperlink" Target="https://pbprog.ru/tk/pi-39" TargetMode="External"/><Relationship Id="rId12" Type="http://schemas.openxmlformats.org/officeDocument/2006/relationships/hyperlink" Target="https://pbprog.ru/tk/pi-39" TargetMode="External"/><Relationship Id="rId33" Type="http://schemas.openxmlformats.org/officeDocument/2006/relationships/hyperlink" Target="https://pbprog.ru/tk/pi-1204" TargetMode="External"/><Relationship Id="rId108" Type="http://schemas.openxmlformats.org/officeDocument/2006/relationships/hyperlink" Target="https://pbprog.ru/tk/pi-256" TargetMode="External"/><Relationship Id="rId129" Type="http://schemas.openxmlformats.org/officeDocument/2006/relationships/hyperlink" Target="https://pbprog.ru/tk/pi-166" TargetMode="External"/><Relationship Id="rId280" Type="http://schemas.openxmlformats.org/officeDocument/2006/relationships/hyperlink" Target="https://pbprog.ru/tk/pi-804" TargetMode="External"/><Relationship Id="rId315" Type="http://schemas.openxmlformats.org/officeDocument/2006/relationships/hyperlink" Target="https://pbprog.ru/tk/pi-1184" TargetMode="External"/><Relationship Id="rId336" Type="http://schemas.openxmlformats.org/officeDocument/2006/relationships/hyperlink" Target="https://pbprog.ru/tk/pi-39" TargetMode="External"/><Relationship Id="rId357" Type="http://schemas.openxmlformats.org/officeDocument/2006/relationships/hyperlink" Target="https://pbprog.ru/databases/foodstuffsschp/4/152.php" TargetMode="External"/><Relationship Id="rId54" Type="http://schemas.openxmlformats.org/officeDocument/2006/relationships/hyperlink" Target="javascript:void(0);" TargetMode="External"/><Relationship Id="rId75" Type="http://schemas.openxmlformats.org/officeDocument/2006/relationships/hyperlink" Target="https://pbprog.ru/tk/pi-139" TargetMode="External"/><Relationship Id="rId96" Type="http://schemas.openxmlformats.org/officeDocument/2006/relationships/hyperlink" Target="https://pbprog.ru/tk/pi-1335" TargetMode="External"/><Relationship Id="rId140" Type="http://schemas.openxmlformats.org/officeDocument/2006/relationships/hyperlink" Target="https://pbprog.ru/tk/pi-187" TargetMode="External"/><Relationship Id="rId161" Type="http://schemas.openxmlformats.org/officeDocument/2006/relationships/hyperlink" Target="https://pbprog.ru/tk/pi-1181" TargetMode="External"/><Relationship Id="rId182" Type="http://schemas.openxmlformats.org/officeDocument/2006/relationships/hyperlink" Target="javascript:void(0);" TargetMode="External"/><Relationship Id="rId217" Type="http://schemas.openxmlformats.org/officeDocument/2006/relationships/hyperlink" Target="https://pbprog.ru/tk/t1-35" TargetMode="External"/><Relationship Id="rId378" Type="http://schemas.openxmlformats.org/officeDocument/2006/relationships/hyperlink" Target="https://pbprog.ru/tk/pi-689" TargetMode="External"/><Relationship Id="rId399" Type="http://schemas.openxmlformats.org/officeDocument/2006/relationships/hyperlink" Target="https://pbprog.ru/tk/pi-1653" TargetMode="External"/><Relationship Id="rId403" Type="http://schemas.openxmlformats.org/officeDocument/2006/relationships/hyperlink" Target="https://pbprog.ru/tk/pi-698" TargetMode="External"/><Relationship Id="rId6" Type="http://schemas.openxmlformats.org/officeDocument/2006/relationships/hyperlink" Target="https://pbprog.ru/tk/pi-1647" TargetMode="External"/><Relationship Id="rId238" Type="http://schemas.openxmlformats.org/officeDocument/2006/relationships/hyperlink" Target="https://pbprog.ru/tk/tu-257" TargetMode="External"/><Relationship Id="rId259" Type="http://schemas.openxmlformats.org/officeDocument/2006/relationships/hyperlink" Target="https://pbprog.ru/tk/pi-565" TargetMode="External"/><Relationship Id="rId424" Type="http://schemas.openxmlformats.org/officeDocument/2006/relationships/hyperlink" Target="https://pbprog.ru/tk/pi-1637" TargetMode="External"/><Relationship Id="rId23" Type="http://schemas.openxmlformats.org/officeDocument/2006/relationships/hyperlink" Target="https://pbprog.ru/tk/pi-791" TargetMode="External"/><Relationship Id="rId119" Type="http://schemas.openxmlformats.org/officeDocument/2006/relationships/hyperlink" Target="https://pbprog.ru/tk/pi-563" TargetMode="External"/><Relationship Id="rId270" Type="http://schemas.openxmlformats.org/officeDocument/2006/relationships/hyperlink" Target="https://pbprog.ru/tk/pi-1653" TargetMode="External"/><Relationship Id="rId291" Type="http://schemas.openxmlformats.org/officeDocument/2006/relationships/hyperlink" Target="https://pbprog.ru/tk/pi-369" TargetMode="External"/><Relationship Id="rId305" Type="http://schemas.openxmlformats.org/officeDocument/2006/relationships/hyperlink" Target="https://pbprog.ru/tk/pi-791" TargetMode="External"/><Relationship Id="rId326" Type="http://schemas.openxmlformats.org/officeDocument/2006/relationships/hyperlink" Target="https://pbprog.ru/tk/pi-166" TargetMode="External"/><Relationship Id="rId347" Type="http://schemas.openxmlformats.org/officeDocument/2006/relationships/hyperlink" Target="https://pbprog.ru/tk/pi-349" TargetMode="External"/><Relationship Id="rId44" Type="http://schemas.openxmlformats.org/officeDocument/2006/relationships/hyperlink" Target="https://pbprog.ru/tk/pi-1647" TargetMode="External"/><Relationship Id="rId65" Type="http://schemas.openxmlformats.org/officeDocument/2006/relationships/hyperlink" Target="https://pbprog.ru/databases/foodstuffsschp/4/152.php" TargetMode="External"/><Relationship Id="rId86" Type="http://schemas.openxmlformats.org/officeDocument/2006/relationships/hyperlink" Target="https://pbprog.ru/tk/pi-1653" TargetMode="External"/><Relationship Id="rId130" Type="http://schemas.openxmlformats.org/officeDocument/2006/relationships/hyperlink" Target="https://pbprog.ru/tk/pi-1183" TargetMode="External"/><Relationship Id="rId151" Type="http://schemas.openxmlformats.org/officeDocument/2006/relationships/hyperlink" Target="https://pbprog.ru/tk/pi-39" TargetMode="External"/><Relationship Id="rId368" Type="http://schemas.openxmlformats.org/officeDocument/2006/relationships/hyperlink" Target="https://pbprog.ru/tk/pi-139" TargetMode="External"/><Relationship Id="rId389" Type="http://schemas.openxmlformats.org/officeDocument/2006/relationships/hyperlink" Target="https://pbprog.ru/tk/pi-1651" TargetMode="External"/><Relationship Id="rId172" Type="http://schemas.openxmlformats.org/officeDocument/2006/relationships/hyperlink" Target="https://pbprog.ru/tk/pi-559" TargetMode="External"/><Relationship Id="rId193" Type="http://schemas.openxmlformats.org/officeDocument/2006/relationships/hyperlink" Target="https://pbprog.ru/tk/pi-39" TargetMode="External"/><Relationship Id="rId207" Type="http://schemas.openxmlformats.org/officeDocument/2006/relationships/hyperlink" Target="https://pbprog.ru/tk/pi-39" TargetMode="External"/><Relationship Id="rId228" Type="http://schemas.openxmlformats.org/officeDocument/2006/relationships/hyperlink" Target="https://pbprog.ru/tk/pi-153" TargetMode="External"/><Relationship Id="rId249" Type="http://schemas.openxmlformats.org/officeDocument/2006/relationships/hyperlink" Target="http://pbprog.ru/products/programs.php?SECTION_ID=122&amp;ELEMENT_ID=555" TargetMode="External"/><Relationship Id="rId414" Type="http://schemas.openxmlformats.org/officeDocument/2006/relationships/hyperlink" Target="https://pbprog.ru/tk/pi-284" TargetMode="External"/><Relationship Id="rId435" Type="http://schemas.openxmlformats.org/officeDocument/2006/relationships/hyperlink" Target="https://pbprog.ru/tk/pi-1647" TargetMode="External"/><Relationship Id="rId13" Type="http://schemas.openxmlformats.org/officeDocument/2006/relationships/hyperlink" Target="https://pbprog.ru/tk/pi-349" TargetMode="External"/><Relationship Id="rId109" Type="http://schemas.openxmlformats.org/officeDocument/2006/relationships/hyperlink" Target="https://pbprog.ru/tk/pi-42" TargetMode="External"/><Relationship Id="rId260" Type="http://schemas.openxmlformats.org/officeDocument/2006/relationships/hyperlink" Target="https://pbprog.ru/tk/pi-571" TargetMode="External"/><Relationship Id="rId281" Type="http://schemas.openxmlformats.org/officeDocument/2006/relationships/hyperlink" Target="https://pbprog.ru/tk/pi-187" TargetMode="External"/><Relationship Id="rId316" Type="http://schemas.openxmlformats.org/officeDocument/2006/relationships/hyperlink" Target="https://pbprog.ru/tk/pi-1184" TargetMode="External"/><Relationship Id="rId337" Type="http://schemas.openxmlformats.org/officeDocument/2006/relationships/hyperlink" Target="https://pbprog.ru/tk/pi-1653" TargetMode="External"/><Relationship Id="rId34" Type="http://schemas.openxmlformats.org/officeDocument/2006/relationships/hyperlink" Target="https://pbprog.ru/tk/pi-39" TargetMode="External"/><Relationship Id="rId55" Type="http://schemas.openxmlformats.org/officeDocument/2006/relationships/hyperlink" Target="https://pbprog.ru/tk/pi-95" TargetMode="External"/><Relationship Id="rId76" Type="http://schemas.openxmlformats.org/officeDocument/2006/relationships/hyperlink" Target="https://pbprog.ru/tk/pi-689" TargetMode="External"/><Relationship Id="rId97" Type="http://schemas.openxmlformats.org/officeDocument/2006/relationships/hyperlink" Target="https://pbprog.ru/tk/pi-471" TargetMode="External"/><Relationship Id="rId120" Type="http://schemas.openxmlformats.org/officeDocument/2006/relationships/hyperlink" Target="https://pbprog.ru/tk/pi-564" TargetMode="External"/><Relationship Id="rId141" Type="http://schemas.openxmlformats.org/officeDocument/2006/relationships/hyperlink" Target="https://pbprog.ru/tk/pi-1647" TargetMode="External"/><Relationship Id="rId358" Type="http://schemas.openxmlformats.org/officeDocument/2006/relationships/hyperlink" Target="https://pbprog.ru/databases/foodstuffsschp/4/152.php" TargetMode="External"/><Relationship Id="rId379" Type="http://schemas.openxmlformats.org/officeDocument/2006/relationships/hyperlink" Target="https://pbprog.ru/tk/pi-78" TargetMode="External"/><Relationship Id="rId7" Type="http://schemas.openxmlformats.org/officeDocument/2006/relationships/hyperlink" Target="https://pbprog.ru/tk/pi-698" TargetMode="External"/><Relationship Id="rId162" Type="http://schemas.openxmlformats.org/officeDocument/2006/relationships/hyperlink" Target="https://pbprog.ru/tk/pi-1653" TargetMode="External"/><Relationship Id="rId183" Type="http://schemas.openxmlformats.org/officeDocument/2006/relationships/hyperlink" Target="https://pbprog.ru/tk/pi-95" TargetMode="External"/><Relationship Id="rId218" Type="http://schemas.openxmlformats.org/officeDocument/2006/relationships/hyperlink" Target="https://pbprog.ru/tk/pi-39" TargetMode="External"/><Relationship Id="rId239" Type="http://schemas.openxmlformats.org/officeDocument/2006/relationships/hyperlink" Target="https://pbprog.ru/tk/pi-791" TargetMode="External"/><Relationship Id="rId390" Type="http://schemas.openxmlformats.org/officeDocument/2006/relationships/hyperlink" Target="https://pbprog.ru/tk/pi-1159" TargetMode="External"/><Relationship Id="rId404" Type="http://schemas.openxmlformats.org/officeDocument/2006/relationships/hyperlink" Target="https://pbprog.ru/tk/pi-39" TargetMode="External"/><Relationship Id="rId425" Type="http://schemas.openxmlformats.org/officeDocument/2006/relationships/hyperlink" Target="https://pbprog.ru/tk/pi-1219" TargetMode="External"/><Relationship Id="rId250" Type="http://schemas.openxmlformats.org/officeDocument/2006/relationships/hyperlink" Target="javascript:void(0);" TargetMode="External"/><Relationship Id="rId271" Type="http://schemas.openxmlformats.org/officeDocument/2006/relationships/hyperlink" Target="https://pbprog.ru/tk/pi-1184" TargetMode="External"/><Relationship Id="rId292" Type="http://schemas.openxmlformats.org/officeDocument/2006/relationships/hyperlink" Target="https://pbprog.ru/tk/pi-153" TargetMode="External"/><Relationship Id="rId306" Type="http://schemas.openxmlformats.org/officeDocument/2006/relationships/hyperlink" Target="https://pbprog.ru/tk/pi-1179" TargetMode="External"/><Relationship Id="rId24" Type="http://schemas.openxmlformats.org/officeDocument/2006/relationships/hyperlink" Target="https://pbprog.ru/tk/pi-1179" TargetMode="External"/><Relationship Id="rId45" Type="http://schemas.openxmlformats.org/officeDocument/2006/relationships/hyperlink" Target="javascript:void(0);" TargetMode="External"/><Relationship Id="rId66" Type="http://schemas.openxmlformats.org/officeDocument/2006/relationships/hyperlink" Target="https://pbprog.ru/databases/foodstuffsschp/10/8.php" TargetMode="External"/><Relationship Id="rId87" Type="http://schemas.openxmlformats.org/officeDocument/2006/relationships/hyperlink" Target="https://pbprog.ru/tk/pi-327" TargetMode="External"/><Relationship Id="rId110" Type="http://schemas.openxmlformats.org/officeDocument/2006/relationships/hyperlink" Target="https://pbprog.ru/tk/pi-964" TargetMode="External"/><Relationship Id="rId131" Type="http://schemas.openxmlformats.org/officeDocument/2006/relationships/hyperlink" Target="https://pbprog.ru/tk/pi-39" TargetMode="External"/><Relationship Id="rId327" Type="http://schemas.openxmlformats.org/officeDocument/2006/relationships/hyperlink" Target="https://pbprog.ru/tk/pi-39" TargetMode="External"/><Relationship Id="rId348" Type="http://schemas.openxmlformats.org/officeDocument/2006/relationships/hyperlink" Target="https://pbprog.ru/tk/pi-1800" TargetMode="External"/><Relationship Id="rId369" Type="http://schemas.openxmlformats.org/officeDocument/2006/relationships/hyperlink" Target="https://pbprog.ru/tk/pi-689" TargetMode="External"/><Relationship Id="rId152" Type="http://schemas.openxmlformats.org/officeDocument/2006/relationships/hyperlink" Target="https://pbprog.ru/tk/pi-1653" TargetMode="External"/><Relationship Id="rId173" Type="http://schemas.openxmlformats.org/officeDocument/2006/relationships/hyperlink" Target="https://pbprog.ru/tk/pi-571" TargetMode="External"/><Relationship Id="rId194" Type="http://schemas.openxmlformats.org/officeDocument/2006/relationships/hyperlink" Target="https://pbprog.ru/tk/pi-327" TargetMode="External"/><Relationship Id="rId208" Type="http://schemas.openxmlformats.org/officeDocument/2006/relationships/hyperlink" Target="https://pbprog.ru/tk/pi-727" TargetMode="External"/><Relationship Id="rId229" Type="http://schemas.openxmlformats.org/officeDocument/2006/relationships/hyperlink" Target="https://pbprog.ru/tk/pi-176" TargetMode="External"/><Relationship Id="rId380" Type="http://schemas.openxmlformats.org/officeDocument/2006/relationships/hyperlink" Target="https://pbprog.ru/tk/pi-1653" TargetMode="External"/><Relationship Id="rId415" Type="http://schemas.openxmlformats.org/officeDocument/2006/relationships/hyperlink" Target="https://pbprog.ru/tk/pi-95" TargetMode="External"/><Relationship Id="rId436" Type="http://schemas.openxmlformats.org/officeDocument/2006/relationships/hyperlink" Target="https://pbprog.ru/tk/pi-1647" TargetMode="External"/><Relationship Id="rId240" Type="http://schemas.openxmlformats.org/officeDocument/2006/relationships/hyperlink" Target="https://pbprog.ru/tk/pi-1179" TargetMode="External"/><Relationship Id="rId261" Type="http://schemas.openxmlformats.org/officeDocument/2006/relationships/hyperlink" Target="https://pbprog.ru/tk/pi-573" TargetMode="External"/><Relationship Id="rId14" Type="http://schemas.openxmlformats.org/officeDocument/2006/relationships/hyperlink" Target="https://pbprog.ru/tk/pi-1800" TargetMode="External"/><Relationship Id="rId35" Type="http://schemas.openxmlformats.org/officeDocument/2006/relationships/hyperlink" Target="https://pbprog.ru/tk/pi-1647" TargetMode="External"/><Relationship Id="rId56" Type="http://schemas.openxmlformats.org/officeDocument/2006/relationships/hyperlink" Target="https://pbprog.ru/tk/pi-102" TargetMode="External"/><Relationship Id="rId77" Type="http://schemas.openxmlformats.org/officeDocument/2006/relationships/hyperlink" Target="https://pbprog.ru/tk/pi-78" TargetMode="External"/><Relationship Id="rId100" Type="http://schemas.openxmlformats.org/officeDocument/2006/relationships/hyperlink" Target="https://pbprog.ru/tk/t1-35" TargetMode="External"/><Relationship Id="rId282" Type="http://schemas.openxmlformats.org/officeDocument/2006/relationships/hyperlink" Target="https://pbprog.ru/tk/pi-39" TargetMode="External"/><Relationship Id="rId317" Type="http://schemas.openxmlformats.org/officeDocument/2006/relationships/hyperlink" Target="https://pbprog.ru/tk/pi-698" TargetMode="External"/><Relationship Id="rId338" Type="http://schemas.openxmlformats.org/officeDocument/2006/relationships/hyperlink" Target="https://pbprog.ru/tk/pi-698" TargetMode="External"/><Relationship Id="rId359" Type="http://schemas.openxmlformats.org/officeDocument/2006/relationships/hyperlink" Target="https://pbprog.ru/databases/foodstuffsschp/10/8.php" TargetMode="External"/><Relationship Id="rId8" Type="http://schemas.openxmlformats.org/officeDocument/2006/relationships/hyperlink" Target="https://pbprog.ru/tk/pi-39" TargetMode="External"/><Relationship Id="rId98" Type="http://schemas.openxmlformats.org/officeDocument/2006/relationships/hyperlink" Target="https://pbprog.ru/tk/pi-1647" TargetMode="External"/><Relationship Id="rId121" Type="http://schemas.openxmlformats.org/officeDocument/2006/relationships/hyperlink" Target="https://pbprog.ru/tk/pi-565" TargetMode="External"/><Relationship Id="rId142" Type="http://schemas.openxmlformats.org/officeDocument/2006/relationships/hyperlink" Target="https://pbprog.ru/tk/pi-176" TargetMode="External"/><Relationship Id="rId163" Type="http://schemas.openxmlformats.org/officeDocument/2006/relationships/hyperlink" Target="https://pbprog.ru/tk/pi-1642" TargetMode="External"/><Relationship Id="rId184" Type="http://schemas.openxmlformats.org/officeDocument/2006/relationships/hyperlink" Target="https://pbprog.ru/tk/pi-102" TargetMode="External"/><Relationship Id="rId219" Type="http://schemas.openxmlformats.org/officeDocument/2006/relationships/hyperlink" Target="https://pbprog.ru/tk/pi-102" TargetMode="External"/><Relationship Id="rId370" Type="http://schemas.openxmlformats.org/officeDocument/2006/relationships/hyperlink" Target="https://pbprog.ru/tk/pi-78" TargetMode="External"/><Relationship Id="rId391" Type="http://schemas.openxmlformats.org/officeDocument/2006/relationships/hyperlink" Target="https://pbprog.ru/tk/pi-39" TargetMode="External"/><Relationship Id="rId405" Type="http://schemas.openxmlformats.org/officeDocument/2006/relationships/hyperlink" Target="https://pbprog.ru/tk/tu-496" TargetMode="External"/><Relationship Id="rId426" Type="http://schemas.openxmlformats.org/officeDocument/2006/relationships/hyperlink" Target="https://pbprog.ru/tk/pi-39" TargetMode="External"/><Relationship Id="rId230" Type="http://schemas.openxmlformats.org/officeDocument/2006/relationships/hyperlink" Target="https://pbprog.ru/tk/pi-805" TargetMode="External"/><Relationship Id="rId251" Type="http://schemas.openxmlformats.org/officeDocument/2006/relationships/hyperlink" Target="https://pbprog.ru/tk/pi-1204" TargetMode="External"/><Relationship Id="rId25" Type="http://schemas.openxmlformats.org/officeDocument/2006/relationships/hyperlink" Target="https://pbprog.ru/tk/pi-153" TargetMode="External"/><Relationship Id="rId46" Type="http://schemas.openxmlformats.org/officeDocument/2006/relationships/hyperlink" Target="https://pbprog.ru/tk/pi-698" TargetMode="External"/><Relationship Id="rId67" Type="http://schemas.openxmlformats.org/officeDocument/2006/relationships/hyperlink" Target="https://pbprog.ru/databases/foodstuffsschp/12/314.php" TargetMode="External"/><Relationship Id="rId272" Type="http://schemas.openxmlformats.org/officeDocument/2006/relationships/hyperlink" Target="https://pbprog.ru/tk/pi-1647" TargetMode="External"/><Relationship Id="rId293" Type="http://schemas.openxmlformats.org/officeDocument/2006/relationships/hyperlink" Target="https://pbprog.ru/tk/pi-698" TargetMode="External"/><Relationship Id="rId307" Type="http://schemas.openxmlformats.org/officeDocument/2006/relationships/hyperlink" Target="https://pbprog.ru/tk/pi-153" TargetMode="External"/><Relationship Id="rId328" Type="http://schemas.openxmlformats.org/officeDocument/2006/relationships/hyperlink" Target="https://pbprog.ru/tk/pi-1159" TargetMode="External"/><Relationship Id="rId349" Type="http://schemas.openxmlformats.org/officeDocument/2006/relationships/hyperlink" Target="https://pbprog.ru/tk/pi-1224" TargetMode="External"/><Relationship Id="rId88" Type="http://schemas.openxmlformats.org/officeDocument/2006/relationships/hyperlink" Target="https://pbprog.ru/tk/pi-244" TargetMode="External"/><Relationship Id="rId111" Type="http://schemas.openxmlformats.org/officeDocument/2006/relationships/hyperlink" Target="https://pbprog.ru/tk/pi-153" TargetMode="External"/><Relationship Id="rId132" Type="http://schemas.openxmlformats.org/officeDocument/2006/relationships/hyperlink" Target="https://pbprog.ru/tk/pi-1653" TargetMode="External"/><Relationship Id="rId153" Type="http://schemas.openxmlformats.org/officeDocument/2006/relationships/hyperlink" Target="https://pbprog.ru/tk/pi-1184" TargetMode="External"/><Relationship Id="rId174" Type="http://schemas.openxmlformats.org/officeDocument/2006/relationships/hyperlink" Target="https://pbprog.ru/tk/pi-573" TargetMode="External"/><Relationship Id="rId195" Type="http://schemas.openxmlformats.org/officeDocument/2006/relationships/hyperlink" Target="https://pbprog.ru/tk/pi-1647" TargetMode="External"/><Relationship Id="rId209" Type="http://schemas.openxmlformats.org/officeDocument/2006/relationships/hyperlink" Target="https://pbprog.ru/tk/pi-327" TargetMode="External"/><Relationship Id="rId360" Type="http://schemas.openxmlformats.org/officeDocument/2006/relationships/hyperlink" Target="https://pbprog.ru/databases/foodstuffsschp/12/314.php" TargetMode="External"/><Relationship Id="rId381" Type="http://schemas.openxmlformats.org/officeDocument/2006/relationships/hyperlink" Target="https://pbprog.ru/tk/pi-148" TargetMode="External"/><Relationship Id="rId416" Type="http://schemas.openxmlformats.org/officeDocument/2006/relationships/hyperlink" Target="https://pbprog.ru/tk/pi-97" TargetMode="External"/><Relationship Id="rId220" Type="http://schemas.openxmlformats.org/officeDocument/2006/relationships/hyperlink" Target="https://pbprog.ru/tk/pi-229" TargetMode="External"/><Relationship Id="rId241" Type="http://schemas.openxmlformats.org/officeDocument/2006/relationships/hyperlink" Target="https://pbprog.ru/tk/pi-153" TargetMode="External"/><Relationship Id="rId437" Type="http://schemas.openxmlformats.org/officeDocument/2006/relationships/printerSettings" Target="../printerSettings/printerSettings17.bin"/><Relationship Id="rId15" Type="http://schemas.openxmlformats.org/officeDocument/2006/relationships/hyperlink" Target="https://pbprog.ru/tk/pi-1224" TargetMode="External"/><Relationship Id="rId36" Type="http://schemas.openxmlformats.org/officeDocument/2006/relationships/hyperlink" Target="javascript:void(0);" TargetMode="External"/><Relationship Id="rId57" Type="http://schemas.openxmlformats.org/officeDocument/2006/relationships/hyperlink" Target="https://pbprog.ru/tk/pi-1179" TargetMode="External"/><Relationship Id="rId262" Type="http://schemas.openxmlformats.org/officeDocument/2006/relationships/hyperlink" Target="https://pbprog.ru/tk/pi-1181" TargetMode="External"/><Relationship Id="rId283" Type="http://schemas.openxmlformats.org/officeDocument/2006/relationships/hyperlink" Target="https://pbprog.ru/tk/pi-1641" TargetMode="External"/><Relationship Id="rId318" Type="http://schemas.openxmlformats.org/officeDocument/2006/relationships/hyperlink" Target="https://pbprog.ru/tk/pi-39" TargetMode="External"/><Relationship Id="rId339" Type="http://schemas.openxmlformats.org/officeDocument/2006/relationships/hyperlink" Target="https://pbprog.ru/tk/pi-39" TargetMode="External"/><Relationship Id="rId78" Type="http://schemas.openxmlformats.org/officeDocument/2006/relationships/hyperlink" Target="https://pbprog.ru/tk/pi-1653" TargetMode="External"/><Relationship Id="rId99" Type="http://schemas.openxmlformats.org/officeDocument/2006/relationships/hyperlink" Target="https://pbprog.ru/tk/pi-244" TargetMode="External"/><Relationship Id="rId101" Type="http://schemas.openxmlformats.org/officeDocument/2006/relationships/hyperlink" Target="https://pbprog.ru/tk/pi-39" TargetMode="External"/><Relationship Id="rId122" Type="http://schemas.openxmlformats.org/officeDocument/2006/relationships/hyperlink" Target="https://pbprog.ru/tk/pi-571" TargetMode="External"/><Relationship Id="rId143" Type="http://schemas.openxmlformats.org/officeDocument/2006/relationships/hyperlink" Target="https://pbprog.ru/tk/pi-39" TargetMode="External"/><Relationship Id="rId164" Type="http://schemas.openxmlformats.org/officeDocument/2006/relationships/hyperlink" Target="https://pbprog.ru/tk/pi-39" TargetMode="External"/><Relationship Id="rId185" Type="http://schemas.openxmlformats.org/officeDocument/2006/relationships/hyperlink" Target="https://pbprog.ru/tk/pi-1179" TargetMode="External"/><Relationship Id="rId350" Type="http://schemas.openxmlformats.org/officeDocument/2006/relationships/hyperlink" Target="https://pbprog.ru/tk/pi-153" TargetMode="External"/><Relationship Id="rId371" Type="http://schemas.openxmlformats.org/officeDocument/2006/relationships/hyperlink" Target="https://pbprog.ru/tk/pi-1653" TargetMode="External"/><Relationship Id="rId406" Type="http://schemas.openxmlformats.org/officeDocument/2006/relationships/hyperlink" Target="https://pbprog.ru/tk/pi-1653" TargetMode="External"/><Relationship Id="rId9" Type="http://schemas.openxmlformats.org/officeDocument/2006/relationships/hyperlink" Target="https://pbprog.ru/tk/tu-496" TargetMode="External"/><Relationship Id="rId210" Type="http://schemas.openxmlformats.org/officeDocument/2006/relationships/hyperlink" Target="javascript:void(0);" TargetMode="External"/><Relationship Id="rId392" Type="http://schemas.openxmlformats.org/officeDocument/2006/relationships/hyperlink" Target="https://pbprog.ru/tk/pi-1275" TargetMode="External"/><Relationship Id="rId427" Type="http://schemas.openxmlformats.org/officeDocument/2006/relationships/hyperlink" Target="https://pbprog.ru/tk/pi-327" TargetMode="External"/><Relationship Id="rId26" Type="http://schemas.openxmlformats.org/officeDocument/2006/relationships/hyperlink" Target="https://pbprog.ru/tk/pi-1181" TargetMode="External"/><Relationship Id="rId231" Type="http://schemas.openxmlformats.org/officeDocument/2006/relationships/hyperlink" Target="https://pbprog.ru/tk/pi-1651" TargetMode="External"/><Relationship Id="rId252" Type="http://schemas.openxmlformats.org/officeDocument/2006/relationships/hyperlink" Target="https://pbprog.ru/tk/pi-39" TargetMode="External"/><Relationship Id="rId273" Type="http://schemas.openxmlformats.org/officeDocument/2006/relationships/hyperlink" Target="javascript:void(0);" TargetMode="External"/><Relationship Id="rId294" Type="http://schemas.openxmlformats.org/officeDocument/2006/relationships/hyperlink" Target="https://pbprog.ru/tk/pi-39" TargetMode="External"/><Relationship Id="rId308" Type="http://schemas.openxmlformats.org/officeDocument/2006/relationships/hyperlink" Target="https://pbprog.ru/tk/pi-1181" TargetMode="External"/><Relationship Id="rId329" Type="http://schemas.openxmlformats.org/officeDocument/2006/relationships/hyperlink" Target="https://pbprog.ru/tk/pi-1651" TargetMode="External"/><Relationship Id="rId47" Type="http://schemas.openxmlformats.org/officeDocument/2006/relationships/hyperlink" Target="https://pbprog.ru/tk/pi-39" TargetMode="External"/><Relationship Id="rId68" Type="http://schemas.openxmlformats.org/officeDocument/2006/relationships/hyperlink" Target="https://pbprog.ru/databases/foodstuffsschp/12/5.php" TargetMode="External"/><Relationship Id="rId89" Type="http://schemas.openxmlformats.org/officeDocument/2006/relationships/hyperlink" Target="javascript:void(0);" TargetMode="External"/><Relationship Id="rId112" Type="http://schemas.openxmlformats.org/officeDocument/2006/relationships/hyperlink" Target="https://pbprog.ru/tk/pi-1219" TargetMode="External"/><Relationship Id="rId133" Type="http://schemas.openxmlformats.org/officeDocument/2006/relationships/hyperlink" Target="https://pbprog.ru/tk/pi-1647" TargetMode="External"/><Relationship Id="rId154" Type="http://schemas.openxmlformats.org/officeDocument/2006/relationships/hyperlink" Target="https://pbprog.ru/tk/pi-1647" TargetMode="External"/><Relationship Id="rId175" Type="http://schemas.openxmlformats.org/officeDocument/2006/relationships/hyperlink" Target="https://pbprog.ru/tk/pi-577" TargetMode="External"/><Relationship Id="rId340" Type="http://schemas.openxmlformats.org/officeDocument/2006/relationships/hyperlink" Target="https://pbprog.ru/tk/tu-496" TargetMode="External"/><Relationship Id="rId361" Type="http://schemas.openxmlformats.org/officeDocument/2006/relationships/hyperlink" Target="https://pbprog.ru/databases/foodstuffsschp/12/5.php" TargetMode="External"/><Relationship Id="rId196" Type="http://schemas.openxmlformats.org/officeDocument/2006/relationships/hyperlink" Target="javascript:void(0);" TargetMode="External"/><Relationship Id="rId200" Type="http://schemas.openxmlformats.org/officeDocument/2006/relationships/hyperlink" Target="https://pbprog.ru/tk/pi-743" TargetMode="External"/><Relationship Id="rId382" Type="http://schemas.openxmlformats.org/officeDocument/2006/relationships/hyperlink" Target="https://pbprog.ru/tk/pi-39" TargetMode="External"/><Relationship Id="rId417" Type="http://schemas.openxmlformats.org/officeDocument/2006/relationships/hyperlink" Target="https://pbprog.ru/tk/pi-102" TargetMode="External"/><Relationship Id="rId438" Type="http://schemas.openxmlformats.org/officeDocument/2006/relationships/drawing" Target="../drawings/drawing6.xml"/><Relationship Id="rId16" Type="http://schemas.openxmlformats.org/officeDocument/2006/relationships/hyperlink" Target="https://pbprog.ru/tk/pi-153" TargetMode="External"/><Relationship Id="rId221" Type="http://schemas.openxmlformats.org/officeDocument/2006/relationships/hyperlink" Target="https://pbprog.ru/tk/pi-206" TargetMode="External"/><Relationship Id="rId242" Type="http://schemas.openxmlformats.org/officeDocument/2006/relationships/hyperlink" Target="https://pbprog.ru/tk/pi-1181" TargetMode="External"/><Relationship Id="rId263" Type="http://schemas.openxmlformats.org/officeDocument/2006/relationships/hyperlink" Target="https://pbprog.ru/tk/pi-153" TargetMode="External"/><Relationship Id="rId284" Type="http://schemas.openxmlformats.org/officeDocument/2006/relationships/hyperlink" Target="https://pbprog.ru/tk/pi-1647" TargetMode="External"/><Relationship Id="rId319" Type="http://schemas.openxmlformats.org/officeDocument/2006/relationships/hyperlink" Target="https://pbprog.ru/tk/pi-1653" TargetMode="External"/><Relationship Id="rId37" Type="http://schemas.openxmlformats.org/officeDocument/2006/relationships/hyperlink" Target="https://pbprog.ru/tk/pi-44" TargetMode="External"/><Relationship Id="rId58" Type="http://schemas.openxmlformats.org/officeDocument/2006/relationships/hyperlink" Target="https://pbprog.ru/tk/pi-153" TargetMode="External"/><Relationship Id="rId79" Type="http://schemas.openxmlformats.org/officeDocument/2006/relationships/hyperlink" Target="https://pbprog.ru/tk/pi-148" TargetMode="External"/><Relationship Id="rId102" Type="http://schemas.openxmlformats.org/officeDocument/2006/relationships/hyperlink" Target="https://pbprog.ru/tk/pi-102" TargetMode="External"/><Relationship Id="rId123" Type="http://schemas.openxmlformats.org/officeDocument/2006/relationships/hyperlink" Target="https://pbprog.ru/tk/pi-573" TargetMode="External"/><Relationship Id="rId144" Type="http://schemas.openxmlformats.org/officeDocument/2006/relationships/hyperlink" Target="https://pbprog.ru/tk/pi-964" TargetMode="External"/><Relationship Id="rId330" Type="http://schemas.openxmlformats.org/officeDocument/2006/relationships/hyperlink" Target="https://pbprog.ru/tk/pi-1653" TargetMode="External"/><Relationship Id="rId90" Type="http://schemas.openxmlformats.org/officeDocument/2006/relationships/hyperlink" Target="https://pbprog.ru/tk/pi-1620" TargetMode="External"/><Relationship Id="rId165" Type="http://schemas.openxmlformats.org/officeDocument/2006/relationships/hyperlink" Target="https://pbprog.ru/tk/pi-1637" TargetMode="External"/><Relationship Id="rId186" Type="http://schemas.openxmlformats.org/officeDocument/2006/relationships/hyperlink" Target="https://pbprog.ru/tk/pi-153" TargetMode="External"/><Relationship Id="rId351" Type="http://schemas.openxmlformats.org/officeDocument/2006/relationships/hyperlink" Target="https://pbprog.ru/tk/pi-1181" TargetMode="External"/><Relationship Id="rId372" Type="http://schemas.openxmlformats.org/officeDocument/2006/relationships/hyperlink" Target="https://pbprog.ru/tk/pi-148" TargetMode="External"/><Relationship Id="rId393" Type="http://schemas.openxmlformats.org/officeDocument/2006/relationships/hyperlink" Target="https://pbprog.ru/tk/pi-1653" TargetMode="External"/><Relationship Id="rId407" Type="http://schemas.openxmlformats.org/officeDocument/2006/relationships/hyperlink" Target="https://pbprog.ru/tk/pi-147" TargetMode="External"/><Relationship Id="rId428" Type="http://schemas.openxmlformats.org/officeDocument/2006/relationships/hyperlink" Target="https://pbprog.ru/tk/pi-1647" TargetMode="External"/><Relationship Id="rId211" Type="http://schemas.openxmlformats.org/officeDocument/2006/relationships/hyperlink" Target="https://pbprog.ru/tk/pi-1206" TargetMode="External"/><Relationship Id="rId232" Type="http://schemas.openxmlformats.org/officeDocument/2006/relationships/hyperlink" Target="https://pbprog.ru/tk/pi-1184" TargetMode="External"/><Relationship Id="rId253" Type="http://schemas.openxmlformats.org/officeDocument/2006/relationships/hyperlink" Target="https://pbprog.ru/tk/pi-1647" TargetMode="External"/><Relationship Id="rId274" Type="http://schemas.openxmlformats.org/officeDocument/2006/relationships/hyperlink" Target="https://pbprog.ru/tk/pi-941" TargetMode="External"/><Relationship Id="rId295" Type="http://schemas.openxmlformats.org/officeDocument/2006/relationships/hyperlink" Target="https://pbprog.ru/tk/tu-496" TargetMode="External"/><Relationship Id="rId309" Type="http://schemas.openxmlformats.org/officeDocument/2006/relationships/hyperlink" Target="https://pbprog.ru/tk/pi-1666" TargetMode="External"/><Relationship Id="rId27" Type="http://schemas.openxmlformats.org/officeDocument/2006/relationships/hyperlink" Target="https://pbprog.ru/tk/pi-1666" TargetMode="External"/><Relationship Id="rId48" Type="http://schemas.openxmlformats.org/officeDocument/2006/relationships/hyperlink" Target="https://pbprog.ru/tk/pi-1653" TargetMode="External"/><Relationship Id="rId69" Type="http://schemas.openxmlformats.org/officeDocument/2006/relationships/hyperlink" Target="https://pbprog.ru/databases/foodstuffsschp/9/19.php" TargetMode="External"/><Relationship Id="rId113" Type="http://schemas.openxmlformats.org/officeDocument/2006/relationships/hyperlink" Target="https://pbprog.ru/tk/pi-39" TargetMode="External"/><Relationship Id="rId134" Type="http://schemas.openxmlformats.org/officeDocument/2006/relationships/hyperlink" Target="https://pbprog.ru/tk/pi-349" TargetMode="External"/><Relationship Id="rId320" Type="http://schemas.openxmlformats.org/officeDocument/2006/relationships/hyperlink" Target="https://pbprog.ru/tk/pi-39" TargetMode="External"/><Relationship Id="rId80" Type="http://schemas.openxmlformats.org/officeDocument/2006/relationships/hyperlink" Target="https://pbprog.ru/tk/pi-39" TargetMode="External"/><Relationship Id="rId155" Type="http://schemas.openxmlformats.org/officeDocument/2006/relationships/hyperlink" Target="https://pbprog.ru/tk/pi-284" TargetMode="External"/><Relationship Id="rId176" Type="http://schemas.openxmlformats.org/officeDocument/2006/relationships/hyperlink" Target="https://pbprog.ru/tk/pi-578" TargetMode="External"/><Relationship Id="rId197" Type="http://schemas.openxmlformats.org/officeDocument/2006/relationships/hyperlink" Target="https://pbprog.ru/tk/pi-941" TargetMode="External"/><Relationship Id="rId341" Type="http://schemas.openxmlformats.org/officeDocument/2006/relationships/hyperlink" Target="https://pbprog.ru/tk/pi-1653" TargetMode="External"/><Relationship Id="rId362" Type="http://schemas.openxmlformats.org/officeDocument/2006/relationships/hyperlink" Target="https://pbprog.ru/databases/foodstuffsschp/9/19.php" TargetMode="External"/><Relationship Id="rId383" Type="http://schemas.openxmlformats.org/officeDocument/2006/relationships/hyperlink" Target="https://pbprog.ru/tk/pi-39" TargetMode="External"/><Relationship Id="rId418" Type="http://schemas.openxmlformats.org/officeDocument/2006/relationships/hyperlink" Target="https://pbprog.ru/tk/pi-1179" TargetMode="External"/><Relationship Id="rId201" Type="http://schemas.openxmlformats.org/officeDocument/2006/relationships/hyperlink" Target="https://pbprog.ru/tk/t1-519" TargetMode="External"/><Relationship Id="rId222" Type="http://schemas.openxmlformats.org/officeDocument/2006/relationships/hyperlink" Target="https://pbprog.ru/tk/pi-480" TargetMode="External"/><Relationship Id="rId243" Type="http://schemas.openxmlformats.org/officeDocument/2006/relationships/hyperlink" Target="https://pbprog.ru/tk/tu-43" TargetMode="External"/><Relationship Id="rId264" Type="http://schemas.openxmlformats.org/officeDocument/2006/relationships/hyperlink" Target="https://pbprog.ru/tk/pi-1642" TargetMode="External"/><Relationship Id="rId285" Type="http://schemas.openxmlformats.org/officeDocument/2006/relationships/hyperlink" Target="https://pbprog.ru/tk/tu-43" TargetMode="External"/><Relationship Id="rId17" Type="http://schemas.openxmlformats.org/officeDocument/2006/relationships/hyperlink" Target="https://pbprog.ru/tk/pi-1181" TargetMode="External"/><Relationship Id="rId38" Type="http://schemas.openxmlformats.org/officeDocument/2006/relationships/hyperlink" Target="https://pbprog.ru/tk/pi-981" TargetMode="External"/><Relationship Id="rId59" Type="http://schemas.openxmlformats.org/officeDocument/2006/relationships/hyperlink" Target="https://pbprog.ru/tk/pi-1642" TargetMode="External"/><Relationship Id="rId103" Type="http://schemas.openxmlformats.org/officeDocument/2006/relationships/hyperlink" Target="https://pbprog.ru/tk/pi-229" TargetMode="External"/><Relationship Id="rId124" Type="http://schemas.openxmlformats.org/officeDocument/2006/relationships/hyperlink" Target="https://pbprog.ru/tk/pi-1181" TargetMode="External"/><Relationship Id="rId310" Type="http://schemas.openxmlformats.org/officeDocument/2006/relationships/hyperlink" Target="https://pbprog.ru/tk/pi-1636" TargetMode="External"/><Relationship Id="rId70" Type="http://schemas.openxmlformats.org/officeDocument/2006/relationships/hyperlink" Target="https://pbprog.ru/databases/foodstuffsschp/10/8.php" TargetMode="External"/><Relationship Id="rId91" Type="http://schemas.openxmlformats.org/officeDocument/2006/relationships/hyperlink" Target="https://pbprog.ru/tk/pi-166" TargetMode="External"/><Relationship Id="rId145" Type="http://schemas.openxmlformats.org/officeDocument/2006/relationships/hyperlink" Target="https://pbprog.ru/tk/pi-153" TargetMode="External"/><Relationship Id="rId166" Type="http://schemas.openxmlformats.org/officeDocument/2006/relationships/hyperlink" Target="https://pbprog.ru/tk/pi-1204" TargetMode="External"/><Relationship Id="rId187" Type="http://schemas.openxmlformats.org/officeDocument/2006/relationships/hyperlink" Target="https://pbprog.ru/tk/pi-1642" TargetMode="External"/><Relationship Id="rId331" Type="http://schemas.openxmlformats.org/officeDocument/2006/relationships/hyperlink" Target="https://pbprog.ru/tk/pi-1335" TargetMode="External"/><Relationship Id="rId352" Type="http://schemas.openxmlformats.org/officeDocument/2006/relationships/hyperlink" Target="https://pbprog.ru/tk/pi-102" TargetMode="External"/><Relationship Id="rId373" Type="http://schemas.openxmlformats.org/officeDocument/2006/relationships/hyperlink" Target="https://pbprog.ru/tk/pi-39" TargetMode="External"/><Relationship Id="rId394" Type="http://schemas.openxmlformats.org/officeDocument/2006/relationships/hyperlink" Target="https://pbprog.ru/tk/pi-327" TargetMode="External"/><Relationship Id="rId408" Type="http://schemas.openxmlformats.org/officeDocument/2006/relationships/hyperlink" Target="https://pbprog.ru/tk/pi-39" TargetMode="External"/><Relationship Id="rId429" Type="http://schemas.openxmlformats.org/officeDocument/2006/relationships/hyperlink" Target="https://pbprog.ru/tk/pi-1647" TargetMode="External"/><Relationship Id="rId1" Type="http://schemas.openxmlformats.org/officeDocument/2006/relationships/hyperlink" Target="https://pbprog.ru/tk/pi-1651" TargetMode="External"/><Relationship Id="rId212" Type="http://schemas.openxmlformats.org/officeDocument/2006/relationships/hyperlink" Target="https://pbprog.ru/tk/pi-39" TargetMode="External"/><Relationship Id="rId233" Type="http://schemas.openxmlformats.org/officeDocument/2006/relationships/hyperlink" Target="https://pbprog.ru/tk/pi-834" TargetMode="External"/><Relationship Id="rId254" Type="http://schemas.openxmlformats.org/officeDocument/2006/relationships/hyperlink" Target="javascript:void(0);" TargetMode="External"/><Relationship Id="rId28" Type="http://schemas.openxmlformats.org/officeDocument/2006/relationships/hyperlink" Target="https://pbprog.ru/tk/pi-1636" TargetMode="External"/><Relationship Id="rId49" Type="http://schemas.openxmlformats.org/officeDocument/2006/relationships/hyperlink" Target="https://pbprog.ru/tk/pi-39" TargetMode="External"/><Relationship Id="rId114" Type="http://schemas.openxmlformats.org/officeDocument/2006/relationships/hyperlink" Target="https://pbprog.ru/tk/pi-327" TargetMode="External"/><Relationship Id="rId275" Type="http://schemas.openxmlformats.org/officeDocument/2006/relationships/hyperlink" Target="https://pbprog.ru/tk/pi-931" TargetMode="External"/><Relationship Id="rId296" Type="http://schemas.openxmlformats.org/officeDocument/2006/relationships/hyperlink" Target="https://pbprog.ru/tk/pi-1653" TargetMode="External"/><Relationship Id="rId300" Type="http://schemas.openxmlformats.org/officeDocument/2006/relationships/hyperlink" Target="https://pbprog.ru/tk/pi-102" TargetMode="External"/><Relationship Id="rId60" Type="http://schemas.openxmlformats.org/officeDocument/2006/relationships/hyperlink" Target="https://pbprog.ru/tk/pi-1181" TargetMode="External"/><Relationship Id="rId81" Type="http://schemas.openxmlformats.org/officeDocument/2006/relationships/hyperlink" Target="https://pbprog.ru/tk/pi-253" TargetMode="External"/><Relationship Id="rId135" Type="http://schemas.openxmlformats.org/officeDocument/2006/relationships/hyperlink" Target="https://pbprog.ru/tk/pi-1800" TargetMode="External"/><Relationship Id="rId156" Type="http://schemas.openxmlformats.org/officeDocument/2006/relationships/hyperlink" Target="https://pbprog.ru/tk/pi-95" TargetMode="External"/><Relationship Id="rId177" Type="http://schemas.openxmlformats.org/officeDocument/2006/relationships/hyperlink" Target="https://pbprog.ru/tk/pi-1179" TargetMode="External"/><Relationship Id="rId198" Type="http://schemas.openxmlformats.org/officeDocument/2006/relationships/hyperlink" Target="https://pbprog.ru/tk/pi-931" TargetMode="External"/><Relationship Id="rId321" Type="http://schemas.openxmlformats.org/officeDocument/2006/relationships/hyperlink" Target="https://pbprog.ru/tk/pi-805" TargetMode="External"/><Relationship Id="rId342" Type="http://schemas.openxmlformats.org/officeDocument/2006/relationships/hyperlink" Target="https://pbprog.ru/tk/pi-147" TargetMode="External"/><Relationship Id="rId363" Type="http://schemas.openxmlformats.org/officeDocument/2006/relationships/hyperlink" Target="https://pbprog.ru/databases/foodstuffsschp/10/8.php" TargetMode="External"/><Relationship Id="rId384" Type="http://schemas.openxmlformats.org/officeDocument/2006/relationships/hyperlink" Target="https://pbprog.ru/tk/pi-1653" TargetMode="External"/><Relationship Id="rId419" Type="http://schemas.openxmlformats.org/officeDocument/2006/relationships/hyperlink" Target="https://pbprog.ru/tk/pi-153" TargetMode="External"/><Relationship Id="rId202" Type="http://schemas.openxmlformats.org/officeDocument/2006/relationships/hyperlink" Target="https://pbprog.ru/tk/t1-520" TargetMode="External"/><Relationship Id="rId223" Type="http://schemas.openxmlformats.org/officeDocument/2006/relationships/hyperlink" Target="https://pbprog.ru/tk/pi-166" TargetMode="External"/><Relationship Id="rId244" Type="http://schemas.openxmlformats.org/officeDocument/2006/relationships/hyperlink" Target="https://pbprog.ru/tk/pi-1666" TargetMode="External"/><Relationship Id="rId430" Type="http://schemas.openxmlformats.org/officeDocument/2006/relationships/hyperlink" Target="javascript:void(0);" TargetMode="External"/><Relationship Id="rId18" Type="http://schemas.openxmlformats.org/officeDocument/2006/relationships/hyperlink" Target="https://pbprog.ru/tk/pi-102" TargetMode="External"/><Relationship Id="rId39" Type="http://schemas.openxmlformats.org/officeDocument/2006/relationships/hyperlink" Target="https://pbprog.ru/tk/pi-345" TargetMode="External"/><Relationship Id="rId265" Type="http://schemas.openxmlformats.org/officeDocument/2006/relationships/hyperlink" Target="https://pbprog.ru/tk/pi-1182" TargetMode="External"/><Relationship Id="rId286" Type="http://schemas.openxmlformats.org/officeDocument/2006/relationships/hyperlink" Target="javascript:void(0);" TargetMode="External"/><Relationship Id="rId50" Type="http://schemas.openxmlformats.org/officeDocument/2006/relationships/hyperlink" Target="https://pbprog.ru/tk/pi-1647" TargetMode="External"/><Relationship Id="rId104" Type="http://schemas.openxmlformats.org/officeDocument/2006/relationships/hyperlink" Target="https://pbprog.ru/tk/pi-206" TargetMode="External"/><Relationship Id="rId125" Type="http://schemas.openxmlformats.org/officeDocument/2006/relationships/hyperlink" Target="https://pbprog.ru/tk/pi-153" TargetMode="External"/><Relationship Id="rId146" Type="http://schemas.openxmlformats.org/officeDocument/2006/relationships/hyperlink" Target="https://pbprog.ru/tk/pi-244" TargetMode="External"/><Relationship Id="rId167" Type="http://schemas.openxmlformats.org/officeDocument/2006/relationships/hyperlink" Target="https://pbprog.ru/tk/pi-39" TargetMode="External"/><Relationship Id="rId188" Type="http://schemas.openxmlformats.org/officeDocument/2006/relationships/hyperlink" Target="https://pbprog.ru/tk/pi-1181" TargetMode="External"/><Relationship Id="rId311" Type="http://schemas.openxmlformats.org/officeDocument/2006/relationships/hyperlink" Target="https://pbprog.ru/tk/pi-39" TargetMode="External"/><Relationship Id="rId332" Type="http://schemas.openxmlformats.org/officeDocument/2006/relationships/hyperlink" Target="https://pbprog.ru/tk/pi-471" TargetMode="External"/><Relationship Id="rId353" Type="http://schemas.openxmlformats.org/officeDocument/2006/relationships/hyperlink" Target="https://pbprog.ru/tk/pi-187" TargetMode="External"/><Relationship Id="rId374" Type="http://schemas.openxmlformats.org/officeDocument/2006/relationships/hyperlink" Target="https://pbprog.ru/tk/pi-1643" TargetMode="External"/><Relationship Id="rId395" Type="http://schemas.openxmlformats.org/officeDocument/2006/relationships/hyperlink" Target="https://pbprog.ru/tk/pi-244" TargetMode="External"/><Relationship Id="rId409" Type="http://schemas.openxmlformats.org/officeDocument/2006/relationships/hyperlink" Target="https://pbprog.ru/tk/pi-349" TargetMode="External"/><Relationship Id="rId71" Type="http://schemas.openxmlformats.org/officeDocument/2006/relationships/hyperlink" Target="https://pbprog.ru/databases/foodstuffsschp/13/118.php" TargetMode="External"/><Relationship Id="rId92" Type="http://schemas.openxmlformats.org/officeDocument/2006/relationships/hyperlink" Target="https://pbprog.ru/tk/pi-39" TargetMode="External"/><Relationship Id="rId213" Type="http://schemas.openxmlformats.org/officeDocument/2006/relationships/hyperlink" Target="https://pbprog.ru/tk/pi-1183" TargetMode="External"/><Relationship Id="rId234" Type="http://schemas.openxmlformats.org/officeDocument/2006/relationships/hyperlink" Target="https://pbprog.ru/tk/pi-102" TargetMode="External"/><Relationship Id="rId420" Type="http://schemas.openxmlformats.org/officeDocument/2006/relationships/hyperlink" Target="https://pbprog.ru/tk/pi-1181" TargetMode="External"/><Relationship Id="rId2" Type="http://schemas.openxmlformats.org/officeDocument/2006/relationships/hyperlink" Target="https://pbprog.ru/tk/pi-484" TargetMode="External"/><Relationship Id="rId29" Type="http://schemas.openxmlformats.org/officeDocument/2006/relationships/hyperlink" Target="https://pbprog.ru/tk/pi-39" TargetMode="External"/><Relationship Id="rId255" Type="http://schemas.openxmlformats.org/officeDocument/2006/relationships/hyperlink" Target="https://pbprog.ru/tk/pi-562" TargetMode="External"/><Relationship Id="rId276" Type="http://schemas.openxmlformats.org/officeDocument/2006/relationships/hyperlink" Target="https://pbprog.ru/tk/pi-208" TargetMode="External"/><Relationship Id="rId297" Type="http://schemas.openxmlformats.org/officeDocument/2006/relationships/hyperlink" Target="https://pbprog.ru/tk/pi-147" TargetMode="External"/><Relationship Id="rId40" Type="http://schemas.openxmlformats.org/officeDocument/2006/relationships/hyperlink" Target="https://pbprog.ru/tk/pi-804" TargetMode="External"/><Relationship Id="rId115" Type="http://schemas.openxmlformats.org/officeDocument/2006/relationships/hyperlink" Target="https://pbprog.ru/tk/pi-1647" TargetMode="External"/><Relationship Id="rId136" Type="http://schemas.openxmlformats.org/officeDocument/2006/relationships/hyperlink" Target="https://pbprog.ru/tk/pi-1224" TargetMode="External"/><Relationship Id="rId157" Type="http://schemas.openxmlformats.org/officeDocument/2006/relationships/hyperlink" Target="https://pbprog.ru/tk/pi-97" TargetMode="External"/><Relationship Id="rId178" Type="http://schemas.openxmlformats.org/officeDocument/2006/relationships/hyperlink" Target="https://pbprog.ru/tk/pi-153" TargetMode="External"/><Relationship Id="rId301" Type="http://schemas.openxmlformats.org/officeDocument/2006/relationships/hyperlink" Target="https://pbprog.ru/tk/pi-794" TargetMode="External"/><Relationship Id="rId322" Type="http://schemas.openxmlformats.org/officeDocument/2006/relationships/hyperlink" Target="https://pbprog.ru/tk/pi-369" TargetMode="External"/><Relationship Id="rId343" Type="http://schemas.openxmlformats.org/officeDocument/2006/relationships/hyperlink" Target="https://pbprog.ru/tk/pi-39" TargetMode="External"/><Relationship Id="rId364" Type="http://schemas.openxmlformats.org/officeDocument/2006/relationships/hyperlink" Target="https://pbprog.ru/databases/foodstuffsschp/13/118.php" TargetMode="External"/><Relationship Id="rId61" Type="http://schemas.openxmlformats.org/officeDocument/2006/relationships/hyperlink" Target="https://pbprog.ru/tk/pi-1637" TargetMode="External"/><Relationship Id="rId82" Type="http://schemas.openxmlformats.org/officeDocument/2006/relationships/hyperlink" Target="https://pbprog.ru/tk/pi-1651" TargetMode="External"/><Relationship Id="rId199" Type="http://schemas.openxmlformats.org/officeDocument/2006/relationships/hyperlink" Target="https://pbprog.ru/tk/pi-1794" TargetMode="External"/><Relationship Id="rId203" Type="http://schemas.openxmlformats.org/officeDocument/2006/relationships/hyperlink" Target="https://pbprog.ru/tk/t1-521" TargetMode="External"/><Relationship Id="rId385" Type="http://schemas.openxmlformats.org/officeDocument/2006/relationships/hyperlink" Target="https://pbprog.ru/tk/pi-39" TargetMode="External"/><Relationship Id="rId19" Type="http://schemas.openxmlformats.org/officeDocument/2006/relationships/hyperlink" Target="https://pbprog.ru/tk/pi-794" TargetMode="External"/><Relationship Id="rId224" Type="http://schemas.openxmlformats.org/officeDocument/2006/relationships/hyperlink" Target="https://pbprog.ru/tk/pi-265" TargetMode="External"/><Relationship Id="rId245" Type="http://schemas.openxmlformats.org/officeDocument/2006/relationships/hyperlink" Target="https://pbprog.ru/tk/pi-1636" TargetMode="External"/><Relationship Id="rId266" Type="http://schemas.openxmlformats.org/officeDocument/2006/relationships/hyperlink" Target="javascript:void(0);" TargetMode="External"/><Relationship Id="rId287" Type="http://schemas.openxmlformats.org/officeDocument/2006/relationships/hyperlink" Target="https://pbprog.ru/tk/pi-698" TargetMode="External"/><Relationship Id="rId410" Type="http://schemas.openxmlformats.org/officeDocument/2006/relationships/hyperlink" Target="https://pbprog.ru/tk/pi-1800" TargetMode="External"/><Relationship Id="rId431" Type="http://schemas.openxmlformats.org/officeDocument/2006/relationships/hyperlink" Target="https://pbprog.ru/tk/pi-1651" TargetMode="External"/><Relationship Id="rId30" Type="http://schemas.openxmlformats.org/officeDocument/2006/relationships/hyperlink" Target="https://pbprog.ru/tk/pi-1741" TargetMode="External"/><Relationship Id="rId105" Type="http://schemas.openxmlformats.org/officeDocument/2006/relationships/hyperlink" Target="https://pbprog.ru/tk/pi-480" TargetMode="External"/><Relationship Id="rId126" Type="http://schemas.openxmlformats.org/officeDocument/2006/relationships/hyperlink" Target="https://pbprog.ru/tk/pi-1642" TargetMode="External"/><Relationship Id="rId147" Type="http://schemas.openxmlformats.org/officeDocument/2006/relationships/hyperlink" Target="https://pbprog.ru/tk/pi-1653" TargetMode="External"/><Relationship Id="rId168" Type="http://schemas.openxmlformats.org/officeDocument/2006/relationships/hyperlink" Target="https://pbprog.ru/tk/pi-1647" TargetMode="External"/><Relationship Id="rId312" Type="http://schemas.openxmlformats.org/officeDocument/2006/relationships/hyperlink" Target="https://pbprog.ru/tk/pi-1741" TargetMode="External"/><Relationship Id="rId333" Type="http://schemas.openxmlformats.org/officeDocument/2006/relationships/hyperlink" Target="https://pbprog.ru/tk/pi-1647" TargetMode="External"/><Relationship Id="rId354" Type="http://schemas.openxmlformats.org/officeDocument/2006/relationships/hyperlink" Target="https://pbprog.ru/tk/pi-1647" TargetMode="External"/><Relationship Id="rId51" Type="http://schemas.openxmlformats.org/officeDocument/2006/relationships/hyperlink" Target="https://pbprog.ru/tk/pi-1753" TargetMode="External"/><Relationship Id="rId72" Type="http://schemas.openxmlformats.org/officeDocument/2006/relationships/hyperlink" Target="https://pbprog.ru/tk/pi-1643" TargetMode="External"/><Relationship Id="rId93" Type="http://schemas.openxmlformats.org/officeDocument/2006/relationships/hyperlink" Target="https://pbprog.ru/tk/pi-1159" TargetMode="External"/><Relationship Id="rId189" Type="http://schemas.openxmlformats.org/officeDocument/2006/relationships/hyperlink" Target="https://pbprog.ru/tk/pi-1637" TargetMode="External"/><Relationship Id="rId375" Type="http://schemas.openxmlformats.org/officeDocument/2006/relationships/hyperlink" Target="https://pbprog.ru/tk/pi-396" TargetMode="External"/><Relationship Id="rId396" Type="http://schemas.openxmlformats.org/officeDocument/2006/relationships/hyperlink" Target="javascript:void(0);" TargetMode="External"/><Relationship Id="rId3" Type="http://schemas.openxmlformats.org/officeDocument/2006/relationships/hyperlink" Target="https://pbprog.ru/tk/pi-1183" TargetMode="External"/><Relationship Id="rId214" Type="http://schemas.openxmlformats.org/officeDocument/2006/relationships/hyperlink" Target="https://pbprog.ru/tk/pi-1653" TargetMode="External"/><Relationship Id="rId235" Type="http://schemas.openxmlformats.org/officeDocument/2006/relationships/hyperlink" Target="https://pbprog.ru/tk/pi-794" TargetMode="External"/><Relationship Id="rId256" Type="http://schemas.openxmlformats.org/officeDocument/2006/relationships/hyperlink" Target="https://pbprog.ru/tk/pi-561" TargetMode="External"/><Relationship Id="rId277" Type="http://schemas.openxmlformats.org/officeDocument/2006/relationships/hyperlink" Target="https://pbprog.ru/tk/pi-1794" TargetMode="External"/><Relationship Id="rId298" Type="http://schemas.openxmlformats.org/officeDocument/2006/relationships/hyperlink" Target="https://pbprog.ru/tk/pi-39" TargetMode="External"/><Relationship Id="rId400" Type="http://schemas.openxmlformats.org/officeDocument/2006/relationships/hyperlink" Target="https://pbprog.ru/tk/pi-805" TargetMode="External"/><Relationship Id="rId421" Type="http://schemas.openxmlformats.org/officeDocument/2006/relationships/hyperlink" Target="https://pbprog.ru/tk/pi-1653" TargetMode="External"/><Relationship Id="rId116" Type="http://schemas.openxmlformats.org/officeDocument/2006/relationships/hyperlink" Target="javascript:void(0);" TargetMode="External"/><Relationship Id="rId137" Type="http://schemas.openxmlformats.org/officeDocument/2006/relationships/hyperlink" Target="https://pbprog.ru/tk/pi-153" TargetMode="External"/><Relationship Id="rId158" Type="http://schemas.openxmlformats.org/officeDocument/2006/relationships/hyperlink" Target="https://pbprog.ru/tk/pi-102" TargetMode="External"/><Relationship Id="rId302" Type="http://schemas.openxmlformats.org/officeDocument/2006/relationships/hyperlink" Target="https://pbprog.ru/tk/pi-1742" TargetMode="External"/><Relationship Id="rId323" Type="http://schemas.openxmlformats.org/officeDocument/2006/relationships/hyperlink" Target="https://pbprog.ru/tk/pi-369" TargetMode="External"/><Relationship Id="rId344" Type="http://schemas.openxmlformats.org/officeDocument/2006/relationships/hyperlink" Target="https://pbprog.ru/tk/pi-805" TargetMode="External"/><Relationship Id="rId20" Type="http://schemas.openxmlformats.org/officeDocument/2006/relationships/hyperlink" Target="https://pbprog.ru/tk/pi-1742" TargetMode="External"/><Relationship Id="rId41" Type="http://schemas.openxmlformats.org/officeDocument/2006/relationships/hyperlink" Target="https://pbprog.ru/tk/pi-187" TargetMode="External"/><Relationship Id="rId62" Type="http://schemas.openxmlformats.org/officeDocument/2006/relationships/hyperlink" Target="https://pbprog.ru/tk/pi-1636" TargetMode="External"/><Relationship Id="rId83" Type="http://schemas.openxmlformats.org/officeDocument/2006/relationships/hyperlink" Target="https://pbprog.ru/tk/pi-1159" TargetMode="External"/><Relationship Id="rId179" Type="http://schemas.openxmlformats.org/officeDocument/2006/relationships/hyperlink" Target="https://pbprog.ru/tk/pi-1181" TargetMode="External"/><Relationship Id="rId365" Type="http://schemas.openxmlformats.org/officeDocument/2006/relationships/hyperlink" Target="https://pbprog.ru/tk/pi-1643" TargetMode="External"/><Relationship Id="rId386" Type="http://schemas.openxmlformats.org/officeDocument/2006/relationships/hyperlink" Target="https://pbprog.ru/tk/pi-698" TargetMode="External"/><Relationship Id="rId190" Type="http://schemas.openxmlformats.org/officeDocument/2006/relationships/hyperlink" Target="https://pbprog.ru/tk/pi-1636" TargetMode="External"/><Relationship Id="rId204" Type="http://schemas.openxmlformats.org/officeDocument/2006/relationships/hyperlink" Target="javascript:void(0);" TargetMode="External"/><Relationship Id="rId225" Type="http://schemas.openxmlformats.org/officeDocument/2006/relationships/hyperlink" Target="https://pbprog.ru/tk/pi-256" TargetMode="External"/><Relationship Id="rId246" Type="http://schemas.openxmlformats.org/officeDocument/2006/relationships/hyperlink" Target="https://pbprog.ru/tk/pi-39" TargetMode="External"/><Relationship Id="rId267" Type="http://schemas.openxmlformats.org/officeDocument/2006/relationships/hyperlink" Target="https://pbprog.ru/tk/pi-266" TargetMode="External"/><Relationship Id="rId288" Type="http://schemas.openxmlformats.org/officeDocument/2006/relationships/hyperlink" Target="https://pbprog.ru/tk/pi-39" TargetMode="External"/><Relationship Id="rId411" Type="http://schemas.openxmlformats.org/officeDocument/2006/relationships/hyperlink" Target="https://pbprog.ru/tk/pi-1224" TargetMode="External"/><Relationship Id="rId432" Type="http://schemas.openxmlformats.org/officeDocument/2006/relationships/hyperlink" Target="https://pbprog.ru/tk/pi-484" TargetMode="External"/><Relationship Id="rId106" Type="http://schemas.openxmlformats.org/officeDocument/2006/relationships/hyperlink" Target="https://pbprog.ru/tk/pi-166" TargetMode="External"/><Relationship Id="rId127" Type="http://schemas.openxmlformats.org/officeDocument/2006/relationships/hyperlink" Target="https://pbprog.ru/tk/pi-1182" TargetMode="External"/><Relationship Id="rId313" Type="http://schemas.openxmlformats.org/officeDocument/2006/relationships/hyperlink" Target="https://pbprog.ru/tk/pi-327" TargetMode="External"/><Relationship Id="rId10" Type="http://schemas.openxmlformats.org/officeDocument/2006/relationships/hyperlink" Target="https://pbprog.ru/tk/pi-1653" TargetMode="External"/><Relationship Id="rId31" Type="http://schemas.openxmlformats.org/officeDocument/2006/relationships/hyperlink" Target="https://pbprog.ru/tk/pi-327" TargetMode="External"/><Relationship Id="rId52" Type="http://schemas.openxmlformats.org/officeDocument/2006/relationships/hyperlink" Target="https://pbprog.ru/tk/pi-805" TargetMode="External"/><Relationship Id="rId73" Type="http://schemas.openxmlformats.org/officeDocument/2006/relationships/hyperlink" Target="https://pbprog.ru/tk/pi-396" TargetMode="External"/><Relationship Id="rId94" Type="http://schemas.openxmlformats.org/officeDocument/2006/relationships/hyperlink" Target="https://pbprog.ru/tk/pi-1651" TargetMode="External"/><Relationship Id="rId148" Type="http://schemas.openxmlformats.org/officeDocument/2006/relationships/hyperlink" Target="https://pbprog.ru/tk/pi-1184" TargetMode="External"/><Relationship Id="rId169" Type="http://schemas.openxmlformats.org/officeDocument/2006/relationships/hyperlink" Target="javascript:void(0);" TargetMode="External"/><Relationship Id="rId334" Type="http://schemas.openxmlformats.org/officeDocument/2006/relationships/hyperlink" Target="javascript:void(0);" TargetMode="External"/><Relationship Id="rId355" Type="http://schemas.openxmlformats.org/officeDocument/2006/relationships/hyperlink" Target="https://pbprog.ru/tk/pi-834" TargetMode="External"/><Relationship Id="rId376" Type="http://schemas.openxmlformats.org/officeDocument/2006/relationships/hyperlink" Target="https://pbprog.ru/tk/pi-61" TargetMode="External"/><Relationship Id="rId397" Type="http://schemas.openxmlformats.org/officeDocument/2006/relationships/hyperlink" Target="https://pbprog.ru/tk/pi-698" TargetMode="External"/><Relationship Id="rId4" Type="http://schemas.openxmlformats.org/officeDocument/2006/relationships/hyperlink" Target="https://pbprog.ru/tk/pi-39" TargetMode="External"/><Relationship Id="rId180" Type="http://schemas.openxmlformats.org/officeDocument/2006/relationships/hyperlink" Target="https://pbprog.ru/tk/pi-1642" TargetMode="External"/><Relationship Id="rId215" Type="http://schemas.openxmlformats.org/officeDocument/2006/relationships/hyperlink" Target="https://pbprog.ru/tk/pi-1647" TargetMode="External"/><Relationship Id="rId236" Type="http://schemas.openxmlformats.org/officeDocument/2006/relationships/hyperlink" Target="https://pbprog.ru/tk/pi-1742" TargetMode="External"/><Relationship Id="rId257" Type="http://schemas.openxmlformats.org/officeDocument/2006/relationships/hyperlink" Target="https://pbprog.ru/tk/pi-563" TargetMode="External"/><Relationship Id="rId278" Type="http://schemas.openxmlformats.org/officeDocument/2006/relationships/hyperlink" Target="https://pbprog.ru/tk/pi-128" TargetMode="External"/><Relationship Id="rId401" Type="http://schemas.openxmlformats.org/officeDocument/2006/relationships/hyperlink" Target="https://pbprog.ru/tk/pi-369" TargetMode="External"/><Relationship Id="rId422" Type="http://schemas.openxmlformats.org/officeDocument/2006/relationships/hyperlink" Target="https://pbprog.ru/tk/pi-1642" TargetMode="External"/><Relationship Id="rId303" Type="http://schemas.openxmlformats.org/officeDocument/2006/relationships/hyperlink" Target="https://pbprog.ru/tk/pi-1671" TargetMode="External"/><Relationship Id="rId42" Type="http://schemas.openxmlformats.org/officeDocument/2006/relationships/hyperlink" Target="https://pbprog.ru/tk/pi-39" TargetMode="External"/><Relationship Id="rId84" Type="http://schemas.openxmlformats.org/officeDocument/2006/relationships/hyperlink" Target="https://pbprog.ru/tk/pi-39" TargetMode="External"/><Relationship Id="rId138" Type="http://schemas.openxmlformats.org/officeDocument/2006/relationships/hyperlink" Target="https://pbprog.ru/tk/pi-1181" TargetMode="External"/><Relationship Id="rId345" Type="http://schemas.openxmlformats.org/officeDocument/2006/relationships/hyperlink" Target="https://pbprog.ru/tk/pi-369" TargetMode="External"/><Relationship Id="rId387" Type="http://schemas.openxmlformats.org/officeDocument/2006/relationships/hyperlink" Target="javascript:void(0);" TargetMode="External"/><Relationship Id="rId191" Type="http://schemas.openxmlformats.org/officeDocument/2006/relationships/hyperlink" Target="https://pbprog.ru/tk/pi-39" TargetMode="External"/><Relationship Id="rId205" Type="http://schemas.openxmlformats.org/officeDocument/2006/relationships/hyperlink" Target="https://pbprog.ru/tk/pi-1335" TargetMode="External"/><Relationship Id="rId247" Type="http://schemas.openxmlformats.org/officeDocument/2006/relationships/hyperlink" Target="https://pbprog.ru/tk/pi-1741" TargetMode="External"/><Relationship Id="rId412" Type="http://schemas.openxmlformats.org/officeDocument/2006/relationships/hyperlink" Target="https://pbprog.ru/tk/pi-153" TargetMode="External"/><Relationship Id="rId107" Type="http://schemas.openxmlformats.org/officeDocument/2006/relationships/hyperlink" Target="https://pbprog.ru/tk/pi-265" TargetMode="External"/><Relationship Id="rId289" Type="http://schemas.openxmlformats.org/officeDocument/2006/relationships/hyperlink" Target="https://pbprog.ru/tk/pi-1653" TargetMode="External"/><Relationship Id="rId11" Type="http://schemas.openxmlformats.org/officeDocument/2006/relationships/hyperlink" Target="https://pbprog.ru/tk/pi-147" TargetMode="External"/><Relationship Id="rId53" Type="http://schemas.openxmlformats.org/officeDocument/2006/relationships/hyperlink" Target="https://pbprog.ru/tk/pi-369" TargetMode="External"/><Relationship Id="rId149" Type="http://schemas.openxmlformats.org/officeDocument/2006/relationships/hyperlink" Target="https://pbprog.ru/tk/pi-266" TargetMode="External"/><Relationship Id="rId314" Type="http://schemas.openxmlformats.org/officeDocument/2006/relationships/hyperlink" Target="https://pbprog.ru/tk/tu-43" TargetMode="External"/><Relationship Id="rId356" Type="http://schemas.openxmlformats.org/officeDocument/2006/relationships/hyperlink" Target="https://pbprog.ru/tk/pi-1179" TargetMode="External"/><Relationship Id="rId398" Type="http://schemas.openxmlformats.org/officeDocument/2006/relationships/hyperlink" Target="https://pbprog.ru/tk/pi-39" TargetMode="External"/><Relationship Id="rId95" Type="http://schemas.openxmlformats.org/officeDocument/2006/relationships/hyperlink" Target="https://pbprog.ru/tk/pi-1653" TargetMode="External"/><Relationship Id="rId160" Type="http://schemas.openxmlformats.org/officeDocument/2006/relationships/hyperlink" Target="https://pbprog.ru/tk/pi-153" TargetMode="External"/><Relationship Id="rId216" Type="http://schemas.openxmlformats.org/officeDocument/2006/relationships/hyperlink" Target="https://pbprog.ru/tk/pi-244" TargetMode="External"/><Relationship Id="rId423" Type="http://schemas.openxmlformats.org/officeDocument/2006/relationships/hyperlink" Target="https://pbprog.ru/tk/pi-39" TargetMode="External"/><Relationship Id="rId258" Type="http://schemas.openxmlformats.org/officeDocument/2006/relationships/hyperlink" Target="https://pbprog.ru/tk/pi-564" TargetMode="External"/><Relationship Id="rId22" Type="http://schemas.openxmlformats.org/officeDocument/2006/relationships/hyperlink" Target="https://pbprog.ru/tk/tu-257" TargetMode="External"/><Relationship Id="rId64" Type="http://schemas.openxmlformats.org/officeDocument/2006/relationships/hyperlink" Target="https://pbprog.ru/databases/foodstuffsschp/4/152.php" TargetMode="External"/><Relationship Id="rId118" Type="http://schemas.openxmlformats.org/officeDocument/2006/relationships/hyperlink" Target="https://pbprog.ru/tk/pi-561" TargetMode="External"/><Relationship Id="rId325" Type="http://schemas.openxmlformats.org/officeDocument/2006/relationships/hyperlink" Target="https://pbprog.ru/tk/pi-1620" TargetMode="External"/><Relationship Id="rId367" Type="http://schemas.openxmlformats.org/officeDocument/2006/relationships/hyperlink" Target="https://pbprog.ru/tk/pi-61" TargetMode="External"/><Relationship Id="rId171" Type="http://schemas.openxmlformats.org/officeDocument/2006/relationships/hyperlink" Target="https://pbprog.ru/tk/pi-558" TargetMode="External"/><Relationship Id="rId227" Type="http://schemas.openxmlformats.org/officeDocument/2006/relationships/hyperlink" Target="https://pbprog.ru/tk/pi-964" TargetMode="External"/></Relationships>
</file>

<file path=xl/worksheets/_rels/sheet23.xml.rels><?xml version="1.0" encoding="UTF-8" standalone="yes"?>
<Relationships xmlns="http://schemas.openxmlformats.org/package/2006/relationships"><Relationship Id="rId117" Type="http://schemas.openxmlformats.org/officeDocument/2006/relationships/hyperlink" Target="https://pbprog.ru/tk/pi-562" TargetMode="External"/><Relationship Id="rId299" Type="http://schemas.openxmlformats.org/officeDocument/2006/relationships/hyperlink" Target="https://pbprog.ru/tk/pi-369" TargetMode="External"/><Relationship Id="rId21" Type="http://schemas.openxmlformats.org/officeDocument/2006/relationships/hyperlink" Target="https://pbprog.ru/tk/pi-1671" TargetMode="External"/><Relationship Id="rId63" Type="http://schemas.openxmlformats.org/officeDocument/2006/relationships/hyperlink" Target="https://pbprog.ru/tk/pi-39" TargetMode="External"/><Relationship Id="rId159" Type="http://schemas.openxmlformats.org/officeDocument/2006/relationships/hyperlink" Target="https://pbprog.ru/tk/pi-1179" TargetMode="External"/><Relationship Id="rId324" Type="http://schemas.openxmlformats.org/officeDocument/2006/relationships/hyperlink" Target="javascript:void(0);" TargetMode="External"/><Relationship Id="rId366" Type="http://schemas.openxmlformats.org/officeDocument/2006/relationships/hyperlink" Target="https://pbprog.ru/tk/pi-396" TargetMode="External"/><Relationship Id="rId170" Type="http://schemas.openxmlformats.org/officeDocument/2006/relationships/hyperlink" Target="https://pbprog.ru/tk/pi-557" TargetMode="External"/><Relationship Id="rId226" Type="http://schemas.openxmlformats.org/officeDocument/2006/relationships/hyperlink" Target="https://pbprog.ru/tk/pi-42" TargetMode="External"/><Relationship Id="rId433" Type="http://schemas.openxmlformats.org/officeDocument/2006/relationships/hyperlink" Target="https://pbprog.ru/tk/pi-1183" TargetMode="External"/><Relationship Id="rId268" Type="http://schemas.openxmlformats.org/officeDocument/2006/relationships/hyperlink" Target="https://pbprog.ru/tk/pi-1183" TargetMode="External"/><Relationship Id="rId32" Type="http://schemas.openxmlformats.org/officeDocument/2006/relationships/hyperlink" Target="javascript:void(0);" TargetMode="External"/><Relationship Id="rId74" Type="http://schemas.openxmlformats.org/officeDocument/2006/relationships/hyperlink" Target="https://pbprog.ru/tk/pi-61" TargetMode="External"/><Relationship Id="rId128" Type="http://schemas.openxmlformats.org/officeDocument/2006/relationships/hyperlink" Target="javascript:void(0);" TargetMode="External"/><Relationship Id="rId335" Type="http://schemas.openxmlformats.org/officeDocument/2006/relationships/hyperlink" Target="https://pbprog.ru/tk/pi-698" TargetMode="External"/><Relationship Id="rId377" Type="http://schemas.openxmlformats.org/officeDocument/2006/relationships/hyperlink" Target="https://pbprog.ru/tk/pi-139" TargetMode="External"/><Relationship Id="rId5" Type="http://schemas.openxmlformats.org/officeDocument/2006/relationships/hyperlink" Target="https://pbprog.ru/tk/pi-1647" TargetMode="External"/><Relationship Id="rId181" Type="http://schemas.openxmlformats.org/officeDocument/2006/relationships/hyperlink" Target="https://pbprog.ru/tk/pi-1182" TargetMode="External"/><Relationship Id="rId237" Type="http://schemas.openxmlformats.org/officeDocument/2006/relationships/hyperlink" Target="https://pbprog.ru/tk/pi-1671" TargetMode="External"/><Relationship Id="rId402" Type="http://schemas.openxmlformats.org/officeDocument/2006/relationships/hyperlink" Target="https://pbprog.ru/tk/pi-369" TargetMode="External"/><Relationship Id="rId279" Type="http://schemas.openxmlformats.org/officeDocument/2006/relationships/hyperlink" Target="https://pbprog.ru/tk/pi-743" TargetMode="External"/><Relationship Id="rId43" Type="http://schemas.openxmlformats.org/officeDocument/2006/relationships/hyperlink" Target="https://pbprog.ru/tk/pi-1641" TargetMode="External"/><Relationship Id="rId139" Type="http://schemas.openxmlformats.org/officeDocument/2006/relationships/hyperlink" Target="https://pbprog.ru/tk/pi-102" TargetMode="External"/><Relationship Id="rId290" Type="http://schemas.openxmlformats.org/officeDocument/2006/relationships/hyperlink" Target="https://pbprog.ru/tk/pi-805" TargetMode="External"/><Relationship Id="rId304" Type="http://schemas.openxmlformats.org/officeDocument/2006/relationships/hyperlink" Target="https://pbprog.ru/tk/tu-257" TargetMode="External"/><Relationship Id="rId346" Type="http://schemas.openxmlformats.org/officeDocument/2006/relationships/hyperlink" Target="https://pbprog.ru/tk/pi-369" TargetMode="External"/><Relationship Id="rId388" Type="http://schemas.openxmlformats.org/officeDocument/2006/relationships/hyperlink" Target="https://pbprog.ru/tk/pi-253" TargetMode="External"/><Relationship Id="rId85" Type="http://schemas.openxmlformats.org/officeDocument/2006/relationships/hyperlink" Target="https://pbprog.ru/tk/pi-1275" TargetMode="External"/><Relationship Id="rId150" Type="http://schemas.openxmlformats.org/officeDocument/2006/relationships/hyperlink" Target="https://pbprog.ru/tk/pi-1183" TargetMode="External"/><Relationship Id="rId192" Type="http://schemas.openxmlformats.org/officeDocument/2006/relationships/hyperlink" Target="https://pbprog.ru/tk/pi-1219" TargetMode="External"/><Relationship Id="rId206" Type="http://schemas.openxmlformats.org/officeDocument/2006/relationships/hyperlink" Target="https://pbprog.ru/tk/pi-255" TargetMode="External"/><Relationship Id="rId413" Type="http://schemas.openxmlformats.org/officeDocument/2006/relationships/hyperlink" Target="https://pbprog.ru/tk/pi-1181" TargetMode="External"/><Relationship Id="rId248" Type="http://schemas.openxmlformats.org/officeDocument/2006/relationships/hyperlink" Target="https://pbprog.ru/tk/pi-327" TargetMode="External"/><Relationship Id="rId269" Type="http://schemas.openxmlformats.org/officeDocument/2006/relationships/hyperlink" Target="https://pbprog.ru/tk/pi-39" TargetMode="External"/><Relationship Id="rId434" Type="http://schemas.openxmlformats.org/officeDocument/2006/relationships/hyperlink" Target="https://pbprog.ru/tk/pi-39" TargetMode="External"/><Relationship Id="rId12" Type="http://schemas.openxmlformats.org/officeDocument/2006/relationships/hyperlink" Target="https://pbprog.ru/tk/pi-39" TargetMode="External"/><Relationship Id="rId33" Type="http://schemas.openxmlformats.org/officeDocument/2006/relationships/hyperlink" Target="https://pbprog.ru/tk/pi-1204" TargetMode="External"/><Relationship Id="rId108" Type="http://schemas.openxmlformats.org/officeDocument/2006/relationships/hyperlink" Target="https://pbprog.ru/tk/pi-256" TargetMode="External"/><Relationship Id="rId129" Type="http://schemas.openxmlformats.org/officeDocument/2006/relationships/hyperlink" Target="https://pbprog.ru/tk/pi-166" TargetMode="External"/><Relationship Id="rId280" Type="http://schemas.openxmlformats.org/officeDocument/2006/relationships/hyperlink" Target="https://pbprog.ru/tk/pi-804" TargetMode="External"/><Relationship Id="rId315" Type="http://schemas.openxmlformats.org/officeDocument/2006/relationships/hyperlink" Target="https://pbprog.ru/tk/pi-1184" TargetMode="External"/><Relationship Id="rId336" Type="http://schemas.openxmlformats.org/officeDocument/2006/relationships/hyperlink" Target="https://pbprog.ru/tk/pi-39" TargetMode="External"/><Relationship Id="rId357" Type="http://schemas.openxmlformats.org/officeDocument/2006/relationships/hyperlink" Target="https://pbprog.ru/databases/foodstuffsschp/4/152.php" TargetMode="External"/><Relationship Id="rId54" Type="http://schemas.openxmlformats.org/officeDocument/2006/relationships/hyperlink" Target="javascript:void(0);" TargetMode="External"/><Relationship Id="rId75" Type="http://schemas.openxmlformats.org/officeDocument/2006/relationships/hyperlink" Target="https://pbprog.ru/tk/pi-139" TargetMode="External"/><Relationship Id="rId96" Type="http://schemas.openxmlformats.org/officeDocument/2006/relationships/hyperlink" Target="https://pbprog.ru/tk/pi-1335" TargetMode="External"/><Relationship Id="rId140" Type="http://schemas.openxmlformats.org/officeDocument/2006/relationships/hyperlink" Target="https://pbprog.ru/tk/pi-187" TargetMode="External"/><Relationship Id="rId161" Type="http://schemas.openxmlformats.org/officeDocument/2006/relationships/hyperlink" Target="https://pbprog.ru/tk/pi-1181" TargetMode="External"/><Relationship Id="rId182" Type="http://schemas.openxmlformats.org/officeDocument/2006/relationships/hyperlink" Target="javascript:void(0);" TargetMode="External"/><Relationship Id="rId217" Type="http://schemas.openxmlformats.org/officeDocument/2006/relationships/hyperlink" Target="https://pbprog.ru/tk/t1-35" TargetMode="External"/><Relationship Id="rId378" Type="http://schemas.openxmlformats.org/officeDocument/2006/relationships/hyperlink" Target="https://pbprog.ru/tk/pi-689" TargetMode="External"/><Relationship Id="rId399" Type="http://schemas.openxmlformats.org/officeDocument/2006/relationships/hyperlink" Target="https://pbprog.ru/tk/pi-1653" TargetMode="External"/><Relationship Id="rId403" Type="http://schemas.openxmlformats.org/officeDocument/2006/relationships/hyperlink" Target="https://pbprog.ru/tk/pi-698" TargetMode="External"/><Relationship Id="rId6" Type="http://schemas.openxmlformats.org/officeDocument/2006/relationships/hyperlink" Target="https://pbprog.ru/tk/pi-1647" TargetMode="External"/><Relationship Id="rId238" Type="http://schemas.openxmlformats.org/officeDocument/2006/relationships/hyperlink" Target="https://pbprog.ru/tk/tu-257" TargetMode="External"/><Relationship Id="rId259" Type="http://schemas.openxmlformats.org/officeDocument/2006/relationships/hyperlink" Target="https://pbprog.ru/tk/pi-565" TargetMode="External"/><Relationship Id="rId424" Type="http://schemas.openxmlformats.org/officeDocument/2006/relationships/hyperlink" Target="https://pbprog.ru/tk/pi-1637" TargetMode="External"/><Relationship Id="rId23" Type="http://schemas.openxmlformats.org/officeDocument/2006/relationships/hyperlink" Target="https://pbprog.ru/tk/pi-791" TargetMode="External"/><Relationship Id="rId119" Type="http://schemas.openxmlformats.org/officeDocument/2006/relationships/hyperlink" Target="https://pbprog.ru/tk/pi-563" TargetMode="External"/><Relationship Id="rId270" Type="http://schemas.openxmlformats.org/officeDocument/2006/relationships/hyperlink" Target="https://pbprog.ru/tk/pi-1653" TargetMode="External"/><Relationship Id="rId291" Type="http://schemas.openxmlformats.org/officeDocument/2006/relationships/hyperlink" Target="https://pbprog.ru/tk/pi-369" TargetMode="External"/><Relationship Id="rId305" Type="http://schemas.openxmlformats.org/officeDocument/2006/relationships/hyperlink" Target="https://pbprog.ru/tk/pi-791" TargetMode="External"/><Relationship Id="rId326" Type="http://schemas.openxmlformats.org/officeDocument/2006/relationships/hyperlink" Target="https://pbprog.ru/tk/pi-166" TargetMode="External"/><Relationship Id="rId347" Type="http://schemas.openxmlformats.org/officeDocument/2006/relationships/hyperlink" Target="https://pbprog.ru/tk/pi-349" TargetMode="External"/><Relationship Id="rId44" Type="http://schemas.openxmlformats.org/officeDocument/2006/relationships/hyperlink" Target="https://pbprog.ru/tk/pi-1647" TargetMode="External"/><Relationship Id="rId65" Type="http://schemas.openxmlformats.org/officeDocument/2006/relationships/hyperlink" Target="https://pbprog.ru/databases/foodstuffsschp/4/152.php" TargetMode="External"/><Relationship Id="rId86" Type="http://schemas.openxmlformats.org/officeDocument/2006/relationships/hyperlink" Target="https://pbprog.ru/tk/pi-1653" TargetMode="External"/><Relationship Id="rId130" Type="http://schemas.openxmlformats.org/officeDocument/2006/relationships/hyperlink" Target="https://pbprog.ru/tk/pi-1183" TargetMode="External"/><Relationship Id="rId151" Type="http://schemas.openxmlformats.org/officeDocument/2006/relationships/hyperlink" Target="https://pbprog.ru/tk/pi-39" TargetMode="External"/><Relationship Id="rId368" Type="http://schemas.openxmlformats.org/officeDocument/2006/relationships/hyperlink" Target="https://pbprog.ru/tk/pi-139" TargetMode="External"/><Relationship Id="rId389" Type="http://schemas.openxmlformats.org/officeDocument/2006/relationships/hyperlink" Target="https://pbprog.ru/tk/pi-1651" TargetMode="External"/><Relationship Id="rId172" Type="http://schemas.openxmlformats.org/officeDocument/2006/relationships/hyperlink" Target="https://pbprog.ru/tk/pi-559" TargetMode="External"/><Relationship Id="rId193" Type="http://schemas.openxmlformats.org/officeDocument/2006/relationships/hyperlink" Target="https://pbprog.ru/tk/pi-39" TargetMode="External"/><Relationship Id="rId207" Type="http://schemas.openxmlformats.org/officeDocument/2006/relationships/hyperlink" Target="https://pbprog.ru/tk/pi-39" TargetMode="External"/><Relationship Id="rId228" Type="http://schemas.openxmlformats.org/officeDocument/2006/relationships/hyperlink" Target="https://pbprog.ru/tk/pi-153" TargetMode="External"/><Relationship Id="rId249" Type="http://schemas.openxmlformats.org/officeDocument/2006/relationships/hyperlink" Target="http://pbprog.ru/products/programs.php?SECTION_ID=122&amp;ELEMENT_ID=555" TargetMode="External"/><Relationship Id="rId414" Type="http://schemas.openxmlformats.org/officeDocument/2006/relationships/hyperlink" Target="https://pbprog.ru/tk/pi-284" TargetMode="External"/><Relationship Id="rId435" Type="http://schemas.openxmlformats.org/officeDocument/2006/relationships/hyperlink" Target="https://pbprog.ru/tk/pi-1647" TargetMode="External"/><Relationship Id="rId13" Type="http://schemas.openxmlformats.org/officeDocument/2006/relationships/hyperlink" Target="https://pbprog.ru/tk/pi-349" TargetMode="External"/><Relationship Id="rId109" Type="http://schemas.openxmlformats.org/officeDocument/2006/relationships/hyperlink" Target="https://pbprog.ru/tk/pi-42" TargetMode="External"/><Relationship Id="rId260" Type="http://schemas.openxmlformats.org/officeDocument/2006/relationships/hyperlink" Target="https://pbprog.ru/tk/pi-571" TargetMode="External"/><Relationship Id="rId281" Type="http://schemas.openxmlformats.org/officeDocument/2006/relationships/hyperlink" Target="https://pbprog.ru/tk/pi-187" TargetMode="External"/><Relationship Id="rId316" Type="http://schemas.openxmlformats.org/officeDocument/2006/relationships/hyperlink" Target="https://pbprog.ru/tk/pi-1184" TargetMode="External"/><Relationship Id="rId337" Type="http://schemas.openxmlformats.org/officeDocument/2006/relationships/hyperlink" Target="https://pbprog.ru/tk/pi-1653" TargetMode="External"/><Relationship Id="rId34" Type="http://schemas.openxmlformats.org/officeDocument/2006/relationships/hyperlink" Target="https://pbprog.ru/tk/pi-39" TargetMode="External"/><Relationship Id="rId55" Type="http://schemas.openxmlformats.org/officeDocument/2006/relationships/hyperlink" Target="https://pbprog.ru/tk/pi-95" TargetMode="External"/><Relationship Id="rId76" Type="http://schemas.openxmlformats.org/officeDocument/2006/relationships/hyperlink" Target="https://pbprog.ru/tk/pi-689" TargetMode="External"/><Relationship Id="rId97" Type="http://schemas.openxmlformats.org/officeDocument/2006/relationships/hyperlink" Target="https://pbprog.ru/tk/pi-471" TargetMode="External"/><Relationship Id="rId120" Type="http://schemas.openxmlformats.org/officeDocument/2006/relationships/hyperlink" Target="https://pbprog.ru/tk/pi-564" TargetMode="External"/><Relationship Id="rId141" Type="http://schemas.openxmlformats.org/officeDocument/2006/relationships/hyperlink" Target="https://pbprog.ru/tk/pi-1647" TargetMode="External"/><Relationship Id="rId358" Type="http://schemas.openxmlformats.org/officeDocument/2006/relationships/hyperlink" Target="https://pbprog.ru/databases/foodstuffsschp/4/152.php" TargetMode="External"/><Relationship Id="rId379" Type="http://schemas.openxmlformats.org/officeDocument/2006/relationships/hyperlink" Target="https://pbprog.ru/tk/pi-78" TargetMode="External"/><Relationship Id="rId7" Type="http://schemas.openxmlformats.org/officeDocument/2006/relationships/hyperlink" Target="https://pbprog.ru/tk/pi-698" TargetMode="External"/><Relationship Id="rId162" Type="http://schemas.openxmlformats.org/officeDocument/2006/relationships/hyperlink" Target="https://pbprog.ru/tk/pi-1653" TargetMode="External"/><Relationship Id="rId183" Type="http://schemas.openxmlformats.org/officeDocument/2006/relationships/hyperlink" Target="https://pbprog.ru/tk/pi-95" TargetMode="External"/><Relationship Id="rId218" Type="http://schemas.openxmlformats.org/officeDocument/2006/relationships/hyperlink" Target="https://pbprog.ru/tk/pi-39" TargetMode="External"/><Relationship Id="rId239" Type="http://schemas.openxmlformats.org/officeDocument/2006/relationships/hyperlink" Target="https://pbprog.ru/tk/pi-791" TargetMode="External"/><Relationship Id="rId390" Type="http://schemas.openxmlformats.org/officeDocument/2006/relationships/hyperlink" Target="https://pbprog.ru/tk/pi-1159" TargetMode="External"/><Relationship Id="rId404" Type="http://schemas.openxmlformats.org/officeDocument/2006/relationships/hyperlink" Target="https://pbprog.ru/tk/pi-39" TargetMode="External"/><Relationship Id="rId425" Type="http://schemas.openxmlformats.org/officeDocument/2006/relationships/hyperlink" Target="https://pbprog.ru/tk/pi-1219" TargetMode="External"/><Relationship Id="rId250" Type="http://schemas.openxmlformats.org/officeDocument/2006/relationships/hyperlink" Target="javascript:void(0);" TargetMode="External"/><Relationship Id="rId271" Type="http://schemas.openxmlformats.org/officeDocument/2006/relationships/hyperlink" Target="https://pbprog.ru/tk/pi-1184" TargetMode="External"/><Relationship Id="rId292" Type="http://schemas.openxmlformats.org/officeDocument/2006/relationships/hyperlink" Target="https://pbprog.ru/tk/pi-153" TargetMode="External"/><Relationship Id="rId306" Type="http://schemas.openxmlformats.org/officeDocument/2006/relationships/hyperlink" Target="https://pbprog.ru/tk/pi-1179" TargetMode="External"/><Relationship Id="rId24" Type="http://schemas.openxmlformats.org/officeDocument/2006/relationships/hyperlink" Target="https://pbprog.ru/tk/pi-1179" TargetMode="External"/><Relationship Id="rId45" Type="http://schemas.openxmlformats.org/officeDocument/2006/relationships/hyperlink" Target="javascript:void(0);" TargetMode="External"/><Relationship Id="rId66" Type="http://schemas.openxmlformats.org/officeDocument/2006/relationships/hyperlink" Target="https://pbprog.ru/databases/foodstuffsschp/10/8.php" TargetMode="External"/><Relationship Id="rId87" Type="http://schemas.openxmlformats.org/officeDocument/2006/relationships/hyperlink" Target="https://pbprog.ru/tk/pi-327" TargetMode="External"/><Relationship Id="rId110" Type="http://schemas.openxmlformats.org/officeDocument/2006/relationships/hyperlink" Target="https://pbprog.ru/tk/pi-964" TargetMode="External"/><Relationship Id="rId131" Type="http://schemas.openxmlformats.org/officeDocument/2006/relationships/hyperlink" Target="https://pbprog.ru/tk/pi-39" TargetMode="External"/><Relationship Id="rId327" Type="http://schemas.openxmlformats.org/officeDocument/2006/relationships/hyperlink" Target="https://pbprog.ru/tk/pi-39" TargetMode="External"/><Relationship Id="rId348" Type="http://schemas.openxmlformats.org/officeDocument/2006/relationships/hyperlink" Target="https://pbprog.ru/tk/pi-1800" TargetMode="External"/><Relationship Id="rId369" Type="http://schemas.openxmlformats.org/officeDocument/2006/relationships/hyperlink" Target="https://pbprog.ru/tk/pi-689" TargetMode="External"/><Relationship Id="rId152" Type="http://schemas.openxmlformats.org/officeDocument/2006/relationships/hyperlink" Target="https://pbprog.ru/tk/pi-1653" TargetMode="External"/><Relationship Id="rId173" Type="http://schemas.openxmlformats.org/officeDocument/2006/relationships/hyperlink" Target="https://pbprog.ru/tk/pi-571" TargetMode="External"/><Relationship Id="rId194" Type="http://schemas.openxmlformats.org/officeDocument/2006/relationships/hyperlink" Target="https://pbprog.ru/tk/pi-327" TargetMode="External"/><Relationship Id="rId208" Type="http://schemas.openxmlformats.org/officeDocument/2006/relationships/hyperlink" Target="https://pbprog.ru/tk/pi-727" TargetMode="External"/><Relationship Id="rId229" Type="http://schemas.openxmlformats.org/officeDocument/2006/relationships/hyperlink" Target="https://pbprog.ru/tk/pi-176" TargetMode="External"/><Relationship Id="rId380" Type="http://schemas.openxmlformats.org/officeDocument/2006/relationships/hyperlink" Target="https://pbprog.ru/tk/pi-1653" TargetMode="External"/><Relationship Id="rId415" Type="http://schemas.openxmlformats.org/officeDocument/2006/relationships/hyperlink" Target="https://pbprog.ru/tk/pi-95" TargetMode="External"/><Relationship Id="rId436" Type="http://schemas.openxmlformats.org/officeDocument/2006/relationships/hyperlink" Target="https://pbprog.ru/tk/pi-1647" TargetMode="External"/><Relationship Id="rId240" Type="http://schemas.openxmlformats.org/officeDocument/2006/relationships/hyperlink" Target="https://pbprog.ru/tk/pi-1179" TargetMode="External"/><Relationship Id="rId261" Type="http://schemas.openxmlformats.org/officeDocument/2006/relationships/hyperlink" Target="https://pbprog.ru/tk/pi-573" TargetMode="External"/><Relationship Id="rId14" Type="http://schemas.openxmlformats.org/officeDocument/2006/relationships/hyperlink" Target="https://pbprog.ru/tk/pi-1800" TargetMode="External"/><Relationship Id="rId35" Type="http://schemas.openxmlformats.org/officeDocument/2006/relationships/hyperlink" Target="https://pbprog.ru/tk/pi-1647" TargetMode="External"/><Relationship Id="rId56" Type="http://schemas.openxmlformats.org/officeDocument/2006/relationships/hyperlink" Target="https://pbprog.ru/tk/pi-102" TargetMode="External"/><Relationship Id="rId77" Type="http://schemas.openxmlformats.org/officeDocument/2006/relationships/hyperlink" Target="https://pbprog.ru/tk/pi-78" TargetMode="External"/><Relationship Id="rId100" Type="http://schemas.openxmlformats.org/officeDocument/2006/relationships/hyperlink" Target="https://pbprog.ru/tk/t1-35" TargetMode="External"/><Relationship Id="rId282" Type="http://schemas.openxmlformats.org/officeDocument/2006/relationships/hyperlink" Target="https://pbprog.ru/tk/pi-39" TargetMode="External"/><Relationship Id="rId317" Type="http://schemas.openxmlformats.org/officeDocument/2006/relationships/hyperlink" Target="https://pbprog.ru/tk/pi-698" TargetMode="External"/><Relationship Id="rId338" Type="http://schemas.openxmlformats.org/officeDocument/2006/relationships/hyperlink" Target="https://pbprog.ru/tk/pi-698" TargetMode="External"/><Relationship Id="rId359" Type="http://schemas.openxmlformats.org/officeDocument/2006/relationships/hyperlink" Target="https://pbprog.ru/databases/foodstuffsschp/10/8.php" TargetMode="External"/><Relationship Id="rId8" Type="http://schemas.openxmlformats.org/officeDocument/2006/relationships/hyperlink" Target="https://pbprog.ru/tk/pi-39" TargetMode="External"/><Relationship Id="rId98" Type="http://schemas.openxmlformats.org/officeDocument/2006/relationships/hyperlink" Target="https://pbprog.ru/tk/pi-1647" TargetMode="External"/><Relationship Id="rId121" Type="http://schemas.openxmlformats.org/officeDocument/2006/relationships/hyperlink" Target="https://pbprog.ru/tk/pi-565" TargetMode="External"/><Relationship Id="rId142" Type="http://schemas.openxmlformats.org/officeDocument/2006/relationships/hyperlink" Target="https://pbprog.ru/tk/pi-176" TargetMode="External"/><Relationship Id="rId163" Type="http://schemas.openxmlformats.org/officeDocument/2006/relationships/hyperlink" Target="https://pbprog.ru/tk/pi-1642" TargetMode="External"/><Relationship Id="rId184" Type="http://schemas.openxmlformats.org/officeDocument/2006/relationships/hyperlink" Target="https://pbprog.ru/tk/pi-102" TargetMode="External"/><Relationship Id="rId219" Type="http://schemas.openxmlformats.org/officeDocument/2006/relationships/hyperlink" Target="https://pbprog.ru/tk/pi-102" TargetMode="External"/><Relationship Id="rId370" Type="http://schemas.openxmlformats.org/officeDocument/2006/relationships/hyperlink" Target="https://pbprog.ru/tk/pi-78" TargetMode="External"/><Relationship Id="rId391" Type="http://schemas.openxmlformats.org/officeDocument/2006/relationships/hyperlink" Target="https://pbprog.ru/tk/pi-39" TargetMode="External"/><Relationship Id="rId405" Type="http://schemas.openxmlformats.org/officeDocument/2006/relationships/hyperlink" Target="https://pbprog.ru/tk/tu-496" TargetMode="External"/><Relationship Id="rId426" Type="http://schemas.openxmlformats.org/officeDocument/2006/relationships/hyperlink" Target="https://pbprog.ru/tk/pi-39" TargetMode="External"/><Relationship Id="rId230" Type="http://schemas.openxmlformats.org/officeDocument/2006/relationships/hyperlink" Target="https://pbprog.ru/tk/pi-805" TargetMode="External"/><Relationship Id="rId251" Type="http://schemas.openxmlformats.org/officeDocument/2006/relationships/hyperlink" Target="https://pbprog.ru/tk/pi-1204" TargetMode="External"/><Relationship Id="rId25" Type="http://schemas.openxmlformats.org/officeDocument/2006/relationships/hyperlink" Target="https://pbprog.ru/tk/pi-153" TargetMode="External"/><Relationship Id="rId46" Type="http://schemas.openxmlformats.org/officeDocument/2006/relationships/hyperlink" Target="https://pbprog.ru/tk/pi-698" TargetMode="External"/><Relationship Id="rId67" Type="http://schemas.openxmlformats.org/officeDocument/2006/relationships/hyperlink" Target="https://pbprog.ru/databases/foodstuffsschp/12/314.php" TargetMode="External"/><Relationship Id="rId272" Type="http://schemas.openxmlformats.org/officeDocument/2006/relationships/hyperlink" Target="https://pbprog.ru/tk/pi-1647" TargetMode="External"/><Relationship Id="rId293" Type="http://schemas.openxmlformats.org/officeDocument/2006/relationships/hyperlink" Target="https://pbprog.ru/tk/pi-698" TargetMode="External"/><Relationship Id="rId307" Type="http://schemas.openxmlformats.org/officeDocument/2006/relationships/hyperlink" Target="https://pbprog.ru/tk/pi-153" TargetMode="External"/><Relationship Id="rId328" Type="http://schemas.openxmlformats.org/officeDocument/2006/relationships/hyperlink" Target="https://pbprog.ru/tk/pi-1159" TargetMode="External"/><Relationship Id="rId349" Type="http://schemas.openxmlformats.org/officeDocument/2006/relationships/hyperlink" Target="https://pbprog.ru/tk/pi-1224" TargetMode="External"/><Relationship Id="rId88" Type="http://schemas.openxmlformats.org/officeDocument/2006/relationships/hyperlink" Target="https://pbprog.ru/tk/pi-244" TargetMode="External"/><Relationship Id="rId111" Type="http://schemas.openxmlformats.org/officeDocument/2006/relationships/hyperlink" Target="https://pbprog.ru/tk/pi-153" TargetMode="External"/><Relationship Id="rId132" Type="http://schemas.openxmlformats.org/officeDocument/2006/relationships/hyperlink" Target="https://pbprog.ru/tk/pi-1653" TargetMode="External"/><Relationship Id="rId153" Type="http://schemas.openxmlformats.org/officeDocument/2006/relationships/hyperlink" Target="https://pbprog.ru/tk/pi-1184" TargetMode="External"/><Relationship Id="rId174" Type="http://schemas.openxmlformats.org/officeDocument/2006/relationships/hyperlink" Target="https://pbprog.ru/tk/pi-573" TargetMode="External"/><Relationship Id="rId195" Type="http://schemas.openxmlformats.org/officeDocument/2006/relationships/hyperlink" Target="https://pbprog.ru/tk/pi-1647" TargetMode="External"/><Relationship Id="rId209" Type="http://schemas.openxmlformats.org/officeDocument/2006/relationships/hyperlink" Target="https://pbprog.ru/tk/pi-327" TargetMode="External"/><Relationship Id="rId360" Type="http://schemas.openxmlformats.org/officeDocument/2006/relationships/hyperlink" Target="https://pbprog.ru/databases/foodstuffsschp/12/314.php" TargetMode="External"/><Relationship Id="rId381" Type="http://schemas.openxmlformats.org/officeDocument/2006/relationships/hyperlink" Target="https://pbprog.ru/tk/pi-148" TargetMode="External"/><Relationship Id="rId416" Type="http://schemas.openxmlformats.org/officeDocument/2006/relationships/hyperlink" Target="https://pbprog.ru/tk/pi-97" TargetMode="External"/><Relationship Id="rId220" Type="http://schemas.openxmlformats.org/officeDocument/2006/relationships/hyperlink" Target="https://pbprog.ru/tk/pi-229" TargetMode="External"/><Relationship Id="rId241" Type="http://schemas.openxmlformats.org/officeDocument/2006/relationships/hyperlink" Target="https://pbprog.ru/tk/pi-153" TargetMode="External"/><Relationship Id="rId437" Type="http://schemas.openxmlformats.org/officeDocument/2006/relationships/printerSettings" Target="../printerSettings/printerSettings18.bin"/><Relationship Id="rId15" Type="http://schemas.openxmlformats.org/officeDocument/2006/relationships/hyperlink" Target="https://pbprog.ru/tk/pi-1224" TargetMode="External"/><Relationship Id="rId36" Type="http://schemas.openxmlformats.org/officeDocument/2006/relationships/hyperlink" Target="javascript:void(0);" TargetMode="External"/><Relationship Id="rId57" Type="http://schemas.openxmlformats.org/officeDocument/2006/relationships/hyperlink" Target="https://pbprog.ru/tk/pi-1179" TargetMode="External"/><Relationship Id="rId262" Type="http://schemas.openxmlformats.org/officeDocument/2006/relationships/hyperlink" Target="https://pbprog.ru/tk/pi-1181" TargetMode="External"/><Relationship Id="rId283" Type="http://schemas.openxmlformats.org/officeDocument/2006/relationships/hyperlink" Target="https://pbprog.ru/tk/pi-1641" TargetMode="External"/><Relationship Id="rId318" Type="http://schemas.openxmlformats.org/officeDocument/2006/relationships/hyperlink" Target="https://pbprog.ru/tk/pi-39" TargetMode="External"/><Relationship Id="rId339" Type="http://schemas.openxmlformats.org/officeDocument/2006/relationships/hyperlink" Target="https://pbprog.ru/tk/pi-39" TargetMode="External"/><Relationship Id="rId78" Type="http://schemas.openxmlformats.org/officeDocument/2006/relationships/hyperlink" Target="https://pbprog.ru/tk/pi-1653" TargetMode="External"/><Relationship Id="rId99" Type="http://schemas.openxmlformats.org/officeDocument/2006/relationships/hyperlink" Target="https://pbprog.ru/tk/pi-244" TargetMode="External"/><Relationship Id="rId101" Type="http://schemas.openxmlformats.org/officeDocument/2006/relationships/hyperlink" Target="https://pbprog.ru/tk/pi-39" TargetMode="External"/><Relationship Id="rId122" Type="http://schemas.openxmlformats.org/officeDocument/2006/relationships/hyperlink" Target="https://pbprog.ru/tk/pi-571" TargetMode="External"/><Relationship Id="rId143" Type="http://schemas.openxmlformats.org/officeDocument/2006/relationships/hyperlink" Target="https://pbprog.ru/tk/pi-39" TargetMode="External"/><Relationship Id="rId164" Type="http://schemas.openxmlformats.org/officeDocument/2006/relationships/hyperlink" Target="https://pbprog.ru/tk/pi-39" TargetMode="External"/><Relationship Id="rId185" Type="http://schemas.openxmlformats.org/officeDocument/2006/relationships/hyperlink" Target="https://pbprog.ru/tk/pi-1179" TargetMode="External"/><Relationship Id="rId350" Type="http://schemas.openxmlformats.org/officeDocument/2006/relationships/hyperlink" Target="https://pbprog.ru/tk/pi-153" TargetMode="External"/><Relationship Id="rId371" Type="http://schemas.openxmlformats.org/officeDocument/2006/relationships/hyperlink" Target="https://pbprog.ru/tk/pi-1653" TargetMode="External"/><Relationship Id="rId406" Type="http://schemas.openxmlformats.org/officeDocument/2006/relationships/hyperlink" Target="https://pbprog.ru/tk/pi-1653" TargetMode="External"/><Relationship Id="rId9" Type="http://schemas.openxmlformats.org/officeDocument/2006/relationships/hyperlink" Target="https://pbprog.ru/tk/tu-496" TargetMode="External"/><Relationship Id="rId210" Type="http://schemas.openxmlformats.org/officeDocument/2006/relationships/hyperlink" Target="javascript:void(0);" TargetMode="External"/><Relationship Id="rId392" Type="http://schemas.openxmlformats.org/officeDocument/2006/relationships/hyperlink" Target="https://pbprog.ru/tk/pi-1275" TargetMode="External"/><Relationship Id="rId427" Type="http://schemas.openxmlformats.org/officeDocument/2006/relationships/hyperlink" Target="https://pbprog.ru/tk/pi-327" TargetMode="External"/><Relationship Id="rId26" Type="http://schemas.openxmlformats.org/officeDocument/2006/relationships/hyperlink" Target="https://pbprog.ru/tk/pi-1181" TargetMode="External"/><Relationship Id="rId231" Type="http://schemas.openxmlformats.org/officeDocument/2006/relationships/hyperlink" Target="https://pbprog.ru/tk/pi-1651" TargetMode="External"/><Relationship Id="rId252" Type="http://schemas.openxmlformats.org/officeDocument/2006/relationships/hyperlink" Target="https://pbprog.ru/tk/pi-39" TargetMode="External"/><Relationship Id="rId273" Type="http://schemas.openxmlformats.org/officeDocument/2006/relationships/hyperlink" Target="javascript:void(0);" TargetMode="External"/><Relationship Id="rId294" Type="http://schemas.openxmlformats.org/officeDocument/2006/relationships/hyperlink" Target="https://pbprog.ru/tk/pi-39" TargetMode="External"/><Relationship Id="rId308" Type="http://schemas.openxmlformats.org/officeDocument/2006/relationships/hyperlink" Target="https://pbprog.ru/tk/pi-1181" TargetMode="External"/><Relationship Id="rId329" Type="http://schemas.openxmlformats.org/officeDocument/2006/relationships/hyperlink" Target="https://pbprog.ru/tk/pi-1651" TargetMode="External"/><Relationship Id="rId47" Type="http://schemas.openxmlformats.org/officeDocument/2006/relationships/hyperlink" Target="https://pbprog.ru/tk/pi-39" TargetMode="External"/><Relationship Id="rId68" Type="http://schemas.openxmlformats.org/officeDocument/2006/relationships/hyperlink" Target="https://pbprog.ru/databases/foodstuffsschp/12/5.php" TargetMode="External"/><Relationship Id="rId89" Type="http://schemas.openxmlformats.org/officeDocument/2006/relationships/hyperlink" Target="javascript:void(0);" TargetMode="External"/><Relationship Id="rId112" Type="http://schemas.openxmlformats.org/officeDocument/2006/relationships/hyperlink" Target="https://pbprog.ru/tk/pi-1219" TargetMode="External"/><Relationship Id="rId133" Type="http://schemas.openxmlformats.org/officeDocument/2006/relationships/hyperlink" Target="https://pbprog.ru/tk/pi-1647" TargetMode="External"/><Relationship Id="rId154" Type="http://schemas.openxmlformats.org/officeDocument/2006/relationships/hyperlink" Target="https://pbprog.ru/tk/pi-1647" TargetMode="External"/><Relationship Id="rId175" Type="http://schemas.openxmlformats.org/officeDocument/2006/relationships/hyperlink" Target="https://pbprog.ru/tk/pi-577" TargetMode="External"/><Relationship Id="rId340" Type="http://schemas.openxmlformats.org/officeDocument/2006/relationships/hyperlink" Target="https://pbprog.ru/tk/tu-496" TargetMode="External"/><Relationship Id="rId361" Type="http://schemas.openxmlformats.org/officeDocument/2006/relationships/hyperlink" Target="https://pbprog.ru/databases/foodstuffsschp/12/5.php" TargetMode="External"/><Relationship Id="rId196" Type="http://schemas.openxmlformats.org/officeDocument/2006/relationships/hyperlink" Target="javascript:void(0);" TargetMode="External"/><Relationship Id="rId200" Type="http://schemas.openxmlformats.org/officeDocument/2006/relationships/hyperlink" Target="https://pbprog.ru/tk/pi-743" TargetMode="External"/><Relationship Id="rId382" Type="http://schemas.openxmlformats.org/officeDocument/2006/relationships/hyperlink" Target="https://pbprog.ru/tk/pi-39" TargetMode="External"/><Relationship Id="rId417" Type="http://schemas.openxmlformats.org/officeDocument/2006/relationships/hyperlink" Target="https://pbprog.ru/tk/pi-102" TargetMode="External"/><Relationship Id="rId438" Type="http://schemas.openxmlformats.org/officeDocument/2006/relationships/drawing" Target="../drawings/drawing7.xml"/><Relationship Id="rId16" Type="http://schemas.openxmlformats.org/officeDocument/2006/relationships/hyperlink" Target="https://pbprog.ru/tk/pi-153" TargetMode="External"/><Relationship Id="rId221" Type="http://schemas.openxmlformats.org/officeDocument/2006/relationships/hyperlink" Target="https://pbprog.ru/tk/pi-206" TargetMode="External"/><Relationship Id="rId242" Type="http://schemas.openxmlformats.org/officeDocument/2006/relationships/hyperlink" Target="https://pbprog.ru/tk/pi-1181" TargetMode="External"/><Relationship Id="rId263" Type="http://schemas.openxmlformats.org/officeDocument/2006/relationships/hyperlink" Target="https://pbprog.ru/tk/pi-153" TargetMode="External"/><Relationship Id="rId284" Type="http://schemas.openxmlformats.org/officeDocument/2006/relationships/hyperlink" Target="https://pbprog.ru/tk/pi-1647" TargetMode="External"/><Relationship Id="rId319" Type="http://schemas.openxmlformats.org/officeDocument/2006/relationships/hyperlink" Target="https://pbprog.ru/tk/pi-1653" TargetMode="External"/><Relationship Id="rId37" Type="http://schemas.openxmlformats.org/officeDocument/2006/relationships/hyperlink" Target="https://pbprog.ru/tk/pi-44" TargetMode="External"/><Relationship Id="rId58" Type="http://schemas.openxmlformats.org/officeDocument/2006/relationships/hyperlink" Target="https://pbprog.ru/tk/pi-153" TargetMode="External"/><Relationship Id="rId79" Type="http://schemas.openxmlformats.org/officeDocument/2006/relationships/hyperlink" Target="https://pbprog.ru/tk/pi-148" TargetMode="External"/><Relationship Id="rId102" Type="http://schemas.openxmlformats.org/officeDocument/2006/relationships/hyperlink" Target="https://pbprog.ru/tk/pi-102" TargetMode="External"/><Relationship Id="rId123" Type="http://schemas.openxmlformats.org/officeDocument/2006/relationships/hyperlink" Target="https://pbprog.ru/tk/pi-573" TargetMode="External"/><Relationship Id="rId144" Type="http://schemas.openxmlformats.org/officeDocument/2006/relationships/hyperlink" Target="https://pbprog.ru/tk/pi-964" TargetMode="External"/><Relationship Id="rId330" Type="http://schemas.openxmlformats.org/officeDocument/2006/relationships/hyperlink" Target="https://pbprog.ru/tk/pi-1653" TargetMode="External"/><Relationship Id="rId90" Type="http://schemas.openxmlformats.org/officeDocument/2006/relationships/hyperlink" Target="https://pbprog.ru/tk/pi-1620" TargetMode="External"/><Relationship Id="rId165" Type="http://schemas.openxmlformats.org/officeDocument/2006/relationships/hyperlink" Target="https://pbprog.ru/tk/pi-1637" TargetMode="External"/><Relationship Id="rId186" Type="http://schemas.openxmlformats.org/officeDocument/2006/relationships/hyperlink" Target="https://pbprog.ru/tk/pi-153" TargetMode="External"/><Relationship Id="rId351" Type="http://schemas.openxmlformats.org/officeDocument/2006/relationships/hyperlink" Target="https://pbprog.ru/tk/pi-1181" TargetMode="External"/><Relationship Id="rId372" Type="http://schemas.openxmlformats.org/officeDocument/2006/relationships/hyperlink" Target="https://pbprog.ru/tk/pi-148" TargetMode="External"/><Relationship Id="rId393" Type="http://schemas.openxmlformats.org/officeDocument/2006/relationships/hyperlink" Target="https://pbprog.ru/tk/pi-1653" TargetMode="External"/><Relationship Id="rId407" Type="http://schemas.openxmlformats.org/officeDocument/2006/relationships/hyperlink" Target="https://pbprog.ru/tk/pi-147" TargetMode="External"/><Relationship Id="rId428" Type="http://schemas.openxmlformats.org/officeDocument/2006/relationships/hyperlink" Target="https://pbprog.ru/tk/pi-1647" TargetMode="External"/><Relationship Id="rId211" Type="http://schemas.openxmlformats.org/officeDocument/2006/relationships/hyperlink" Target="https://pbprog.ru/tk/pi-1206" TargetMode="External"/><Relationship Id="rId232" Type="http://schemas.openxmlformats.org/officeDocument/2006/relationships/hyperlink" Target="https://pbprog.ru/tk/pi-1184" TargetMode="External"/><Relationship Id="rId253" Type="http://schemas.openxmlformats.org/officeDocument/2006/relationships/hyperlink" Target="https://pbprog.ru/tk/pi-1647" TargetMode="External"/><Relationship Id="rId274" Type="http://schemas.openxmlformats.org/officeDocument/2006/relationships/hyperlink" Target="https://pbprog.ru/tk/pi-941" TargetMode="External"/><Relationship Id="rId295" Type="http://schemas.openxmlformats.org/officeDocument/2006/relationships/hyperlink" Target="https://pbprog.ru/tk/tu-496" TargetMode="External"/><Relationship Id="rId309" Type="http://schemas.openxmlformats.org/officeDocument/2006/relationships/hyperlink" Target="https://pbprog.ru/tk/pi-1666" TargetMode="External"/><Relationship Id="rId27" Type="http://schemas.openxmlformats.org/officeDocument/2006/relationships/hyperlink" Target="https://pbprog.ru/tk/pi-1666" TargetMode="External"/><Relationship Id="rId48" Type="http://schemas.openxmlformats.org/officeDocument/2006/relationships/hyperlink" Target="https://pbprog.ru/tk/pi-1653" TargetMode="External"/><Relationship Id="rId69" Type="http://schemas.openxmlformats.org/officeDocument/2006/relationships/hyperlink" Target="https://pbprog.ru/databases/foodstuffsschp/9/19.php" TargetMode="External"/><Relationship Id="rId113" Type="http://schemas.openxmlformats.org/officeDocument/2006/relationships/hyperlink" Target="https://pbprog.ru/tk/pi-39" TargetMode="External"/><Relationship Id="rId134" Type="http://schemas.openxmlformats.org/officeDocument/2006/relationships/hyperlink" Target="https://pbprog.ru/tk/pi-349" TargetMode="External"/><Relationship Id="rId320" Type="http://schemas.openxmlformats.org/officeDocument/2006/relationships/hyperlink" Target="https://pbprog.ru/tk/pi-39" TargetMode="External"/><Relationship Id="rId80" Type="http://schemas.openxmlformats.org/officeDocument/2006/relationships/hyperlink" Target="https://pbprog.ru/tk/pi-39" TargetMode="External"/><Relationship Id="rId155" Type="http://schemas.openxmlformats.org/officeDocument/2006/relationships/hyperlink" Target="https://pbprog.ru/tk/pi-284" TargetMode="External"/><Relationship Id="rId176" Type="http://schemas.openxmlformats.org/officeDocument/2006/relationships/hyperlink" Target="https://pbprog.ru/tk/pi-578" TargetMode="External"/><Relationship Id="rId197" Type="http://schemas.openxmlformats.org/officeDocument/2006/relationships/hyperlink" Target="https://pbprog.ru/tk/pi-941" TargetMode="External"/><Relationship Id="rId341" Type="http://schemas.openxmlformats.org/officeDocument/2006/relationships/hyperlink" Target="https://pbprog.ru/tk/pi-1653" TargetMode="External"/><Relationship Id="rId362" Type="http://schemas.openxmlformats.org/officeDocument/2006/relationships/hyperlink" Target="https://pbprog.ru/databases/foodstuffsschp/9/19.php" TargetMode="External"/><Relationship Id="rId383" Type="http://schemas.openxmlformats.org/officeDocument/2006/relationships/hyperlink" Target="https://pbprog.ru/tk/pi-39" TargetMode="External"/><Relationship Id="rId418" Type="http://schemas.openxmlformats.org/officeDocument/2006/relationships/hyperlink" Target="https://pbprog.ru/tk/pi-1179" TargetMode="External"/><Relationship Id="rId201" Type="http://schemas.openxmlformats.org/officeDocument/2006/relationships/hyperlink" Target="https://pbprog.ru/tk/t1-519" TargetMode="External"/><Relationship Id="rId222" Type="http://schemas.openxmlformats.org/officeDocument/2006/relationships/hyperlink" Target="https://pbprog.ru/tk/pi-480" TargetMode="External"/><Relationship Id="rId243" Type="http://schemas.openxmlformats.org/officeDocument/2006/relationships/hyperlink" Target="https://pbprog.ru/tk/tu-43" TargetMode="External"/><Relationship Id="rId264" Type="http://schemas.openxmlformats.org/officeDocument/2006/relationships/hyperlink" Target="https://pbprog.ru/tk/pi-1642" TargetMode="External"/><Relationship Id="rId285" Type="http://schemas.openxmlformats.org/officeDocument/2006/relationships/hyperlink" Target="https://pbprog.ru/tk/tu-43" TargetMode="External"/><Relationship Id="rId17" Type="http://schemas.openxmlformats.org/officeDocument/2006/relationships/hyperlink" Target="https://pbprog.ru/tk/pi-1181" TargetMode="External"/><Relationship Id="rId38" Type="http://schemas.openxmlformats.org/officeDocument/2006/relationships/hyperlink" Target="https://pbprog.ru/tk/pi-981" TargetMode="External"/><Relationship Id="rId59" Type="http://schemas.openxmlformats.org/officeDocument/2006/relationships/hyperlink" Target="https://pbprog.ru/tk/pi-1642" TargetMode="External"/><Relationship Id="rId103" Type="http://schemas.openxmlformats.org/officeDocument/2006/relationships/hyperlink" Target="https://pbprog.ru/tk/pi-229" TargetMode="External"/><Relationship Id="rId124" Type="http://schemas.openxmlformats.org/officeDocument/2006/relationships/hyperlink" Target="https://pbprog.ru/tk/pi-1181" TargetMode="External"/><Relationship Id="rId310" Type="http://schemas.openxmlformats.org/officeDocument/2006/relationships/hyperlink" Target="https://pbprog.ru/tk/pi-1636" TargetMode="External"/><Relationship Id="rId70" Type="http://schemas.openxmlformats.org/officeDocument/2006/relationships/hyperlink" Target="https://pbprog.ru/databases/foodstuffsschp/10/8.php" TargetMode="External"/><Relationship Id="rId91" Type="http://schemas.openxmlformats.org/officeDocument/2006/relationships/hyperlink" Target="https://pbprog.ru/tk/pi-166" TargetMode="External"/><Relationship Id="rId145" Type="http://schemas.openxmlformats.org/officeDocument/2006/relationships/hyperlink" Target="https://pbprog.ru/tk/pi-153" TargetMode="External"/><Relationship Id="rId166" Type="http://schemas.openxmlformats.org/officeDocument/2006/relationships/hyperlink" Target="https://pbprog.ru/tk/pi-1204" TargetMode="External"/><Relationship Id="rId187" Type="http://schemas.openxmlformats.org/officeDocument/2006/relationships/hyperlink" Target="https://pbprog.ru/tk/pi-1642" TargetMode="External"/><Relationship Id="rId331" Type="http://schemas.openxmlformats.org/officeDocument/2006/relationships/hyperlink" Target="https://pbprog.ru/tk/pi-1335" TargetMode="External"/><Relationship Id="rId352" Type="http://schemas.openxmlformats.org/officeDocument/2006/relationships/hyperlink" Target="https://pbprog.ru/tk/pi-102" TargetMode="External"/><Relationship Id="rId373" Type="http://schemas.openxmlformats.org/officeDocument/2006/relationships/hyperlink" Target="https://pbprog.ru/tk/pi-39" TargetMode="External"/><Relationship Id="rId394" Type="http://schemas.openxmlformats.org/officeDocument/2006/relationships/hyperlink" Target="https://pbprog.ru/tk/pi-327" TargetMode="External"/><Relationship Id="rId408" Type="http://schemas.openxmlformats.org/officeDocument/2006/relationships/hyperlink" Target="https://pbprog.ru/tk/pi-39" TargetMode="External"/><Relationship Id="rId429" Type="http://schemas.openxmlformats.org/officeDocument/2006/relationships/hyperlink" Target="https://pbprog.ru/tk/pi-1647" TargetMode="External"/><Relationship Id="rId1" Type="http://schemas.openxmlformats.org/officeDocument/2006/relationships/hyperlink" Target="https://pbprog.ru/tk/pi-1651" TargetMode="External"/><Relationship Id="rId212" Type="http://schemas.openxmlformats.org/officeDocument/2006/relationships/hyperlink" Target="https://pbprog.ru/tk/pi-39" TargetMode="External"/><Relationship Id="rId233" Type="http://schemas.openxmlformats.org/officeDocument/2006/relationships/hyperlink" Target="https://pbprog.ru/tk/pi-834" TargetMode="External"/><Relationship Id="rId254" Type="http://schemas.openxmlformats.org/officeDocument/2006/relationships/hyperlink" Target="javascript:void(0);" TargetMode="External"/><Relationship Id="rId28" Type="http://schemas.openxmlformats.org/officeDocument/2006/relationships/hyperlink" Target="https://pbprog.ru/tk/pi-1636" TargetMode="External"/><Relationship Id="rId49" Type="http://schemas.openxmlformats.org/officeDocument/2006/relationships/hyperlink" Target="https://pbprog.ru/tk/pi-39" TargetMode="External"/><Relationship Id="rId114" Type="http://schemas.openxmlformats.org/officeDocument/2006/relationships/hyperlink" Target="https://pbprog.ru/tk/pi-327" TargetMode="External"/><Relationship Id="rId275" Type="http://schemas.openxmlformats.org/officeDocument/2006/relationships/hyperlink" Target="https://pbprog.ru/tk/pi-931" TargetMode="External"/><Relationship Id="rId296" Type="http://schemas.openxmlformats.org/officeDocument/2006/relationships/hyperlink" Target="https://pbprog.ru/tk/pi-1653" TargetMode="External"/><Relationship Id="rId300" Type="http://schemas.openxmlformats.org/officeDocument/2006/relationships/hyperlink" Target="https://pbprog.ru/tk/pi-102" TargetMode="External"/><Relationship Id="rId60" Type="http://schemas.openxmlformats.org/officeDocument/2006/relationships/hyperlink" Target="https://pbprog.ru/tk/pi-1181" TargetMode="External"/><Relationship Id="rId81" Type="http://schemas.openxmlformats.org/officeDocument/2006/relationships/hyperlink" Target="https://pbprog.ru/tk/pi-253" TargetMode="External"/><Relationship Id="rId135" Type="http://schemas.openxmlformats.org/officeDocument/2006/relationships/hyperlink" Target="https://pbprog.ru/tk/pi-1800" TargetMode="External"/><Relationship Id="rId156" Type="http://schemas.openxmlformats.org/officeDocument/2006/relationships/hyperlink" Target="https://pbprog.ru/tk/pi-95" TargetMode="External"/><Relationship Id="rId177" Type="http://schemas.openxmlformats.org/officeDocument/2006/relationships/hyperlink" Target="https://pbprog.ru/tk/pi-1179" TargetMode="External"/><Relationship Id="rId198" Type="http://schemas.openxmlformats.org/officeDocument/2006/relationships/hyperlink" Target="https://pbprog.ru/tk/pi-931" TargetMode="External"/><Relationship Id="rId321" Type="http://schemas.openxmlformats.org/officeDocument/2006/relationships/hyperlink" Target="https://pbprog.ru/tk/pi-805" TargetMode="External"/><Relationship Id="rId342" Type="http://schemas.openxmlformats.org/officeDocument/2006/relationships/hyperlink" Target="https://pbprog.ru/tk/pi-147" TargetMode="External"/><Relationship Id="rId363" Type="http://schemas.openxmlformats.org/officeDocument/2006/relationships/hyperlink" Target="https://pbprog.ru/databases/foodstuffsschp/10/8.php" TargetMode="External"/><Relationship Id="rId384" Type="http://schemas.openxmlformats.org/officeDocument/2006/relationships/hyperlink" Target="https://pbprog.ru/tk/pi-1653" TargetMode="External"/><Relationship Id="rId419" Type="http://schemas.openxmlformats.org/officeDocument/2006/relationships/hyperlink" Target="https://pbprog.ru/tk/pi-153" TargetMode="External"/><Relationship Id="rId202" Type="http://schemas.openxmlformats.org/officeDocument/2006/relationships/hyperlink" Target="https://pbprog.ru/tk/t1-520" TargetMode="External"/><Relationship Id="rId223" Type="http://schemas.openxmlformats.org/officeDocument/2006/relationships/hyperlink" Target="https://pbprog.ru/tk/pi-166" TargetMode="External"/><Relationship Id="rId244" Type="http://schemas.openxmlformats.org/officeDocument/2006/relationships/hyperlink" Target="https://pbprog.ru/tk/pi-1666" TargetMode="External"/><Relationship Id="rId430" Type="http://schemas.openxmlformats.org/officeDocument/2006/relationships/hyperlink" Target="javascript:void(0);" TargetMode="External"/><Relationship Id="rId18" Type="http://schemas.openxmlformats.org/officeDocument/2006/relationships/hyperlink" Target="https://pbprog.ru/tk/pi-102" TargetMode="External"/><Relationship Id="rId39" Type="http://schemas.openxmlformats.org/officeDocument/2006/relationships/hyperlink" Target="https://pbprog.ru/tk/pi-345" TargetMode="External"/><Relationship Id="rId265" Type="http://schemas.openxmlformats.org/officeDocument/2006/relationships/hyperlink" Target="https://pbprog.ru/tk/pi-1182" TargetMode="External"/><Relationship Id="rId286" Type="http://schemas.openxmlformats.org/officeDocument/2006/relationships/hyperlink" Target="javascript:void(0);" TargetMode="External"/><Relationship Id="rId50" Type="http://schemas.openxmlformats.org/officeDocument/2006/relationships/hyperlink" Target="https://pbprog.ru/tk/pi-1647" TargetMode="External"/><Relationship Id="rId104" Type="http://schemas.openxmlformats.org/officeDocument/2006/relationships/hyperlink" Target="https://pbprog.ru/tk/pi-206" TargetMode="External"/><Relationship Id="rId125" Type="http://schemas.openxmlformats.org/officeDocument/2006/relationships/hyperlink" Target="https://pbprog.ru/tk/pi-153" TargetMode="External"/><Relationship Id="rId146" Type="http://schemas.openxmlformats.org/officeDocument/2006/relationships/hyperlink" Target="https://pbprog.ru/tk/pi-244" TargetMode="External"/><Relationship Id="rId167" Type="http://schemas.openxmlformats.org/officeDocument/2006/relationships/hyperlink" Target="https://pbprog.ru/tk/pi-39" TargetMode="External"/><Relationship Id="rId188" Type="http://schemas.openxmlformats.org/officeDocument/2006/relationships/hyperlink" Target="https://pbprog.ru/tk/pi-1181" TargetMode="External"/><Relationship Id="rId311" Type="http://schemas.openxmlformats.org/officeDocument/2006/relationships/hyperlink" Target="https://pbprog.ru/tk/pi-39" TargetMode="External"/><Relationship Id="rId332" Type="http://schemas.openxmlformats.org/officeDocument/2006/relationships/hyperlink" Target="https://pbprog.ru/tk/pi-471" TargetMode="External"/><Relationship Id="rId353" Type="http://schemas.openxmlformats.org/officeDocument/2006/relationships/hyperlink" Target="https://pbprog.ru/tk/pi-187" TargetMode="External"/><Relationship Id="rId374" Type="http://schemas.openxmlformats.org/officeDocument/2006/relationships/hyperlink" Target="https://pbprog.ru/tk/pi-1643" TargetMode="External"/><Relationship Id="rId395" Type="http://schemas.openxmlformats.org/officeDocument/2006/relationships/hyperlink" Target="https://pbprog.ru/tk/pi-244" TargetMode="External"/><Relationship Id="rId409" Type="http://schemas.openxmlformats.org/officeDocument/2006/relationships/hyperlink" Target="https://pbprog.ru/tk/pi-349" TargetMode="External"/><Relationship Id="rId71" Type="http://schemas.openxmlformats.org/officeDocument/2006/relationships/hyperlink" Target="https://pbprog.ru/databases/foodstuffsschp/13/118.php" TargetMode="External"/><Relationship Id="rId92" Type="http://schemas.openxmlformats.org/officeDocument/2006/relationships/hyperlink" Target="https://pbprog.ru/tk/pi-39" TargetMode="External"/><Relationship Id="rId213" Type="http://schemas.openxmlformats.org/officeDocument/2006/relationships/hyperlink" Target="https://pbprog.ru/tk/pi-1183" TargetMode="External"/><Relationship Id="rId234" Type="http://schemas.openxmlformats.org/officeDocument/2006/relationships/hyperlink" Target="https://pbprog.ru/tk/pi-102" TargetMode="External"/><Relationship Id="rId420" Type="http://schemas.openxmlformats.org/officeDocument/2006/relationships/hyperlink" Target="https://pbprog.ru/tk/pi-1181" TargetMode="External"/><Relationship Id="rId2" Type="http://schemas.openxmlformats.org/officeDocument/2006/relationships/hyperlink" Target="https://pbprog.ru/tk/pi-484" TargetMode="External"/><Relationship Id="rId29" Type="http://schemas.openxmlformats.org/officeDocument/2006/relationships/hyperlink" Target="https://pbprog.ru/tk/pi-39" TargetMode="External"/><Relationship Id="rId255" Type="http://schemas.openxmlformats.org/officeDocument/2006/relationships/hyperlink" Target="https://pbprog.ru/tk/pi-562" TargetMode="External"/><Relationship Id="rId276" Type="http://schemas.openxmlformats.org/officeDocument/2006/relationships/hyperlink" Target="https://pbprog.ru/tk/pi-208" TargetMode="External"/><Relationship Id="rId297" Type="http://schemas.openxmlformats.org/officeDocument/2006/relationships/hyperlink" Target="https://pbprog.ru/tk/pi-147" TargetMode="External"/><Relationship Id="rId40" Type="http://schemas.openxmlformats.org/officeDocument/2006/relationships/hyperlink" Target="https://pbprog.ru/tk/pi-804" TargetMode="External"/><Relationship Id="rId115" Type="http://schemas.openxmlformats.org/officeDocument/2006/relationships/hyperlink" Target="https://pbprog.ru/tk/pi-1647" TargetMode="External"/><Relationship Id="rId136" Type="http://schemas.openxmlformats.org/officeDocument/2006/relationships/hyperlink" Target="https://pbprog.ru/tk/pi-1224" TargetMode="External"/><Relationship Id="rId157" Type="http://schemas.openxmlformats.org/officeDocument/2006/relationships/hyperlink" Target="https://pbprog.ru/tk/pi-97" TargetMode="External"/><Relationship Id="rId178" Type="http://schemas.openxmlformats.org/officeDocument/2006/relationships/hyperlink" Target="https://pbprog.ru/tk/pi-153" TargetMode="External"/><Relationship Id="rId301" Type="http://schemas.openxmlformats.org/officeDocument/2006/relationships/hyperlink" Target="https://pbprog.ru/tk/pi-794" TargetMode="External"/><Relationship Id="rId322" Type="http://schemas.openxmlformats.org/officeDocument/2006/relationships/hyperlink" Target="https://pbprog.ru/tk/pi-369" TargetMode="External"/><Relationship Id="rId343" Type="http://schemas.openxmlformats.org/officeDocument/2006/relationships/hyperlink" Target="https://pbprog.ru/tk/pi-39" TargetMode="External"/><Relationship Id="rId364" Type="http://schemas.openxmlformats.org/officeDocument/2006/relationships/hyperlink" Target="https://pbprog.ru/databases/foodstuffsschp/13/118.php" TargetMode="External"/><Relationship Id="rId61" Type="http://schemas.openxmlformats.org/officeDocument/2006/relationships/hyperlink" Target="https://pbprog.ru/tk/pi-1637" TargetMode="External"/><Relationship Id="rId82" Type="http://schemas.openxmlformats.org/officeDocument/2006/relationships/hyperlink" Target="https://pbprog.ru/tk/pi-1651" TargetMode="External"/><Relationship Id="rId199" Type="http://schemas.openxmlformats.org/officeDocument/2006/relationships/hyperlink" Target="https://pbprog.ru/tk/pi-1794" TargetMode="External"/><Relationship Id="rId203" Type="http://schemas.openxmlformats.org/officeDocument/2006/relationships/hyperlink" Target="https://pbprog.ru/tk/t1-521" TargetMode="External"/><Relationship Id="rId385" Type="http://schemas.openxmlformats.org/officeDocument/2006/relationships/hyperlink" Target="https://pbprog.ru/tk/pi-39" TargetMode="External"/><Relationship Id="rId19" Type="http://schemas.openxmlformats.org/officeDocument/2006/relationships/hyperlink" Target="https://pbprog.ru/tk/pi-794" TargetMode="External"/><Relationship Id="rId224" Type="http://schemas.openxmlformats.org/officeDocument/2006/relationships/hyperlink" Target="https://pbprog.ru/tk/pi-265" TargetMode="External"/><Relationship Id="rId245" Type="http://schemas.openxmlformats.org/officeDocument/2006/relationships/hyperlink" Target="https://pbprog.ru/tk/pi-1636" TargetMode="External"/><Relationship Id="rId266" Type="http://schemas.openxmlformats.org/officeDocument/2006/relationships/hyperlink" Target="javascript:void(0);" TargetMode="External"/><Relationship Id="rId287" Type="http://schemas.openxmlformats.org/officeDocument/2006/relationships/hyperlink" Target="https://pbprog.ru/tk/pi-698" TargetMode="External"/><Relationship Id="rId410" Type="http://schemas.openxmlformats.org/officeDocument/2006/relationships/hyperlink" Target="https://pbprog.ru/tk/pi-1800" TargetMode="External"/><Relationship Id="rId431" Type="http://schemas.openxmlformats.org/officeDocument/2006/relationships/hyperlink" Target="https://pbprog.ru/tk/pi-1651" TargetMode="External"/><Relationship Id="rId30" Type="http://schemas.openxmlformats.org/officeDocument/2006/relationships/hyperlink" Target="https://pbprog.ru/tk/pi-1741" TargetMode="External"/><Relationship Id="rId105" Type="http://schemas.openxmlformats.org/officeDocument/2006/relationships/hyperlink" Target="https://pbprog.ru/tk/pi-480" TargetMode="External"/><Relationship Id="rId126" Type="http://schemas.openxmlformats.org/officeDocument/2006/relationships/hyperlink" Target="https://pbprog.ru/tk/pi-1642" TargetMode="External"/><Relationship Id="rId147" Type="http://schemas.openxmlformats.org/officeDocument/2006/relationships/hyperlink" Target="https://pbprog.ru/tk/pi-1653" TargetMode="External"/><Relationship Id="rId168" Type="http://schemas.openxmlformats.org/officeDocument/2006/relationships/hyperlink" Target="https://pbprog.ru/tk/pi-1647" TargetMode="External"/><Relationship Id="rId312" Type="http://schemas.openxmlformats.org/officeDocument/2006/relationships/hyperlink" Target="https://pbprog.ru/tk/pi-1741" TargetMode="External"/><Relationship Id="rId333" Type="http://schemas.openxmlformats.org/officeDocument/2006/relationships/hyperlink" Target="https://pbprog.ru/tk/pi-1647" TargetMode="External"/><Relationship Id="rId354" Type="http://schemas.openxmlformats.org/officeDocument/2006/relationships/hyperlink" Target="https://pbprog.ru/tk/pi-1647" TargetMode="External"/><Relationship Id="rId51" Type="http://schemas.openxmlformats.org/officeDocument/2006/relationships/hyperlink" Target="https://pbprog.ru/tk/pi-1753" TargetMode="External"/><Relationship Id="rId72" Type="http://schemas.openxmlformats.org/officeDocument/2006/relationships/hyperlink" Target="https://pbprog.ru/tk/pi-1643" TargetMode="External"/><Relationship Id="rId93" Type="http://schemas.openxmlformats.org/officeDocument/2006/relationships/hyperlink" Target="https://pbprog.ru/tk/pi-1159" TargetMode="External"/><Relationship Id="rId189" Type="http://schemas.openxmlformats.org/officeDocument/2006/relationships/hyperlink" Target="https://pbprog.ru/tk/pi-1637" TargetMode="External"/><Relationship Id="rId375" Type="http://schemas.openxmlformats.org/officeDocument/2006/relationships/hyperlink" Target="https://pbprog.ru/tk/pi-396" TargetMode="External"/><Relationship Id="rId396" Type="http://schemas.openxmlformats.org/officeDocument/2006/relationships/hyperlink" Target="javascript:void(0);" TargetMode="External"/><Relationship Id="rId3" Type="http://schemas.openxmlformats.org/officeDocument/2006/relationships/hyperlink" Target="https://pbprog.ru/tk/pi-1183" TargetMode="External"/><Relationship Id="rId214" Type="http://schemas.openxmlformats.org/officeDocument/2006/relationships/hyperlink" Target="https://pbprog.ru/tk/pi-1653" TargetMode="External"/><Relationship Id="rId235" Type="http://schemas.openxmlformats.org/officeDocument/2006/relationships/hyperlink" Target="https://pbprog.ru/tk/pi-794" TargetMode="External"/><Relationship Id="rId256" Type="http://schemas.openxmlformats.org/officeDocument/2006/relationships/hyperlink" Target="https://pbprog.ru/tk/pi-561" TargetMode="External"/><Relationship Id="rId277" Type="http://schemas.openxmlformats.org/officeDocument/2006/relationships/hyperlink" Target="https://pbprog.ru/tk/pi-1794" TargetMode="External"/><Relationship Id="rId298" Type="http://schemas.openxmlformats.org/officeDocument/2006/relationships/hyperlink" Target="https://pbprog.ru/tk/pi-39" TargetMode="External"/><Relationship Id="rId400" Type="http://schemas.openxmlformats.org/officeDocument/2006/relationships/hyperlink" Target="https://pbprog.ru/tk/pi-805" TargetMode="External"/><Relationship Id="rId421" Type="http://schemas.openxmlformats.org/officeDocument/2006/relationships/hyperlink" Target="https://pbprog.ru/tk/pi-1653" TargetMode="External"/><Relationship Id="rId116" Type="http://schemas.openxmlformats.org/officeDocument/2006/relationships/hyperlink" Target="javascript:void(0);" TargetMode="External"/><Relationship Id="rId137" Type="http://schemas.openxmlformats.org/officeDocument/2006/relationships/hyperlink" Target="https://pbprog.ru/tk/pi-153" TargetMode="External"/><Relationship Id="rId158" Type="http://schemas.openxmlformats.org/officeDocument/2006/relationships/hyperlink" Target="https://pbprog.ru/tk/pi-102" TargetMode="External"/><Relationship Id="rId302" Type="http://schemas.openxmlformats.org/officeDocument/2006/relationships/hyperlink" Target="https://pbprog.ru/tk/pi-1742" TargetMode="External"/><Relationship Id="rId323" Type="http://schemas.openxmlformats.org/officeDocument/2006/relationships/hyperlink" Target="https://pbprog.ru/tk/pi-369" TargetMode="External"/><Relationship Id="rId344" Type="http://schemas.openxmlformats.org/officeDocument/2006/relationships/hyperlink" Target="https://pbprog.ru/tk/pi-805" TargetMode="External"/><Relationship Id="rId20" Type="http://schemas.openxmlformats.org/officeDocument/2006/relationships/hyperlink" Target="https://pbprog.ru/tk/pi-1742" TargetMode="External"/><Relationship Id="rId41" Type="http://schemas.openxmlformats.org/officeDocument/2006/relationships/hyperlink" Target="https://pbprog.ru/tk/pi-187" TargetMode="External"/><Relationship Id="rId62" Type="http://schemas.openxmlformats.org/officeDocument/2006/relationships/hyperlink" Target="https://pbprog.ru/tk/pi-1636" TargetMode="External"/><Relationship Id="rId83" Type="http://schemas.openxmlformats.org/officeDocument/2006/relationships/hyperlink" Target="https://pbprog.ru/tk/pi-1159" TargetMode="External"/><Relationship Id="rId179" Type="http://schemas.openxmlformats.org/officeDocument/2006/relationships/hyperlink" Target="https://pbprog.ru/tk/pi-1181" TargetMode="External"/><Relationship Id="rId365" Type="http://schemas.openxmlformats.org/officeDocument/2006/relationships/hyperlink" Target="https://pbprog.ru/tk/pi-1643" TargetMode="External"/><Relationship Id="rId386" Type="http://schemas.openxmlformats.org/officeDocument/2006/relationships/hyperlink" Target="https://pbprog.ru/tk/pi-698" TargetMode="External"/><Relationship Id="rId190" Type="http://schemas.openxmlformats.org/officeDocument/2006/relationships/hyperlink" Target="https://pbprog.ru/tk/pi-1636" TargetMode="External"/><Relationship Id="rId204" Type="http://schemas.openxmlformats.org/officeDocument/2006/relationships/hyperlink" Target="javascript:void(0);" TargetMode="External"/><Relationship Id="rId225" Type="http://schemas.openxmlformats.org/officeDocument/2006/relationships/hyperlink" Target="https://pbprog.ru/tk/pi-256" TargetMode="External"/><Relationship Id="rId246" Type="http://schemas.openxmlformats.org/officeDocument/2006/relationships/hyperlink" Target="https://pbprog.ru/tk/pi-39" TargetMode="External"/><Relationship Id="rId267" Type="http://schemas.openxmlformats.org/officeDocument/2006/relationships/hyperlink" Target="https://pbprog.ru/tk/pi-266" TargetMode="External"/><Relationship Id="rId288" Type="http://schemas.openxmlformats.org/officeDocument/2006/relationships/hyperlink" Target="https://pbprog.ru/tk/pi-39" TargetMode="External"/><Relationship Id="rId411" Type="http://schemas.openxmlformats.org/officeDocument/2006/relationships/hyperlink" Target="https://pbprog.ru/tk/pi-1224" TargetMode="External"/><Relationship Id="rId432" Type="http://schemas.openxmlformats.org/officeDocument/2006/relationships/hyperlink" Target="https://pbprog.ru/tk/pi-484" TargetMode="External"/><Relationship Id="rId106" Type="http://schemas.openxmlformats.org/officeDocument/2006/relationships/hyperlink" Target="https://pbprog.ru/tk/pi-166" TargetMode="External"/><Relationship Id="rId127" Type="http://schemas.openxmlformats.org/officeDocument/2006/relationships/hyperlink" Target="https://pbprog.ru/tk/pi-1182" TargetMode="External"/><Relationship Id="rId313" Type="http://schemas.openxmlformats.org/officeDocument/2006/relationships/hyperlink" Target="https://pbprog.ru/tk/pi-327" TargetMode="External"/><Relationship Id="rId10" Type="http://schemas.openxmlformats.org/officeDocument/2006/relationships/hyperlink" Target="https://pbprog.ru/tk/pi-1653" TargetMode="External"/><Relationship Id="rId31" Type="http://schemas.openxmlformats.org/officeDocument/2006/relationships/hyperlink" Target="https://pbprog.ru/tk/pi-327" TargetMode="External"/><Relationship Id="rId52" Type="http://schemas.openxmlformats.org/officeDocument/2006/relationships/hyperlink" Target="https://pbprog.ru/tk/pi-805" TargetMode="External"/><Relationship Id="rId73" Type="http://schemas.openxmlformats.org/officeDocument/2006/relationships/hyperlink" Target="https://pbprog.ru/tk/pi-396" TargetMode="External"/><Relationship Id="rId94" Type="http://schemas.openxmlformats.org/officeDocument/2006/relationships/hyperlink" Target="https://pbprog.ru/tk/pi-1651" TargetMode="External"/><Relationship Id="rId148" Type="http://schemas.openxmlformats.org/officeDocument/2006/relationships/hyperlink" Target="https://pbprog.ru/tk/pi-1184" TargetMode="External"/><Relationship Id="rId169" Type="http://schemas.openxmlformats.org/officeDocument/2006/relationships/hyperlink" Target="javascript:void(0);" TargetMode="External"/><Relationship Id="rId334" Type="http://schemas.openxmlformats.org/officeDocument/2006/relationships/hyperlink" Target="javascript:void(0);" TargetMode="External"/><Relationship Id="rId355" Type="http://schemas.openxmlformats.org/officeDocument/2006/relationships/hyperlink" Target="https://pbprog.ru/tk/pi-834" TargetMode="External"/><Relationship Id="rId376" Type="http://schemas.openxmlformats.org/officeDocument/2006/relationships/hyperlink" Target="https://pbprog.ru/tk/pi-61" TargetMode="External"/><Relationship Id="rId397" Type="http://schemas.openxmlformats.org/officeDocument/2006/relationships/hyperlink" Target="https://pbprog.ru/tk/pi-698" TargetMode="External"/><Relationship Id="rId4" Type="http://schemas.openxmlformats.org/officeDocument/2006/relationships/hyperlink" Target="https://pbprog.ru/tk/pi-39" TargetMode="External"/><Relationship Id="rId180" Type="http://schemas.openxmlformats.org/officeDocument/2006/relationships/hyperlink" Target="https://pbprog.ru/tk/pi-1642" TargetMode="External"/><Relationship Id="rId215" Type="http://schemas.openxmlformats.org/officeDocument/2006/relationships/hyperlink" Target="https://pbprog.ru/tk/pi-1647" TargetMode="External"/><Relationship Id="rId236" Type="http://schemas.openxmlformats.org/officeDocument/2006/relationships/hyperlink" Target="https://pbprog.ru/tk/pi-1742" TargetMode="External"/><Relationship Id="rId257" Type="http://schemas.openxmlformats.org/officeDocument/2006/relationships/hyperlink" Target="https://pbprog.ru/tk/pi-563" TargetMode="External"/><Relationship Id="rId278" Type="http://schemas.openxmlformats.org/officeDocument/2006/relationships/hyperlink" Target="https://pbprog.ru/tk/pi-128" TargetMode="External"/><Relationship Id="rId401" Type="http://schemas.openxmlformats.org/officeDocument/2006/relationships/hyperlink" Target="https://pbprog.ru/tk/pi-369" TargetMode="External"/><Relationship Id="rId422" Type="http://schemas.openxmlformats.org/officeDocument/2006/relationships/hyperlink" Target="https://pbprog.ru/tk/pi-1642" TargetMode="External"/><Relationship Id="rId303" Type="http://schemas.openxmlformats.org/officeDocument/2006/relationships/hyperlink" Target="https://pbprog.ru/tk/pi-1671" TargetMode="External"/><Relationship Id="rId42" Type="http://schemas.openxmlformats.org/officeDocument/2006/relationships/hyperlink" Target="https://pbprog.ru/tk/pi-39" TargetMode="External"/><Relationship Id="rId84" Type="http://schemas.openxmlformats.org/officeDocument/2006/relationships/hyperlink" Target="https://pbprog.ru/tk/pi-39" TargetMode="External"/><Relationship Id="rId138" Type="http://schemas.openxmlformats.org/officeDocument/2006/relationships/hyperlink" Target="https://pbprog.ru/tk/pi-1181" TargetMode="External"/><Relationship Id="rId345" Type="http://schemas.openxmlformats.org/officeDocument/2006/relationships/hyperlink" Target="https://pbprog.ru/tk/pi-369" TargetMode="External"/><Relationship Id="rId387" Type="http://schemas.openxmlformats.org/officeDocument/2006/relationships/hyperlink" Target="javascript:void(0);" TargetMode="External"/><Relationship Id="rId191" Type="http://schemas.openxmlformats.org/officeDocument/2006/relationships/hyperlink" Target="https://pbprog.ru/tk/pi-39" TargetMode="External"/><Relationship Id="rId205" Type="http://schemas.openxmlformats.org/officeDocument/2006/relationships/hyperlink" Target="https://pbprog.ru/tk/pi-1335" TargetMode="External"/><Relationship Id="rId247" Type="http://schemas.openxmlformats.org/officeDocument/2006/relationships/hyperlink" Target="https://pbprog.ru/tk/pi-1741" TargetMode="External"/><Relationship Id="rId412" Type="http://schemas.openxmlformats.org/officeDocument/2006/relationships/hyperlink" Target="https://pbprog.ru/tk/pi-153" TargetMode="External"/><Relationship Id="rId107" Type="http://schemas.openxmlformats.org/officeDocument/2006/relationships/hyperlink" Target="https://pbprog.ru/tk/pi-265" TargetMode="External"/><Relationship Id="rId289" Type="http://schemas.openxmlformats.org/officeDocument/2006/relationships/hyperlink" Target="https://pbprog.ru/tk/pi-1653" TargetMode="External"/><Relationship Id="rId11" Type="http://schemas.openxmlformats.org/officeDocument/2006/relationships/hyperlink" Target="https://pbprog.ru/tk/pi-147" TargetMode="External"/><Relationship Id="rId53" Type="http://schemas.openxmlformats.org/officeDocument/2006/relationships/hyperlink" Target="https://pbprog.ru/tk/pi-369" TargetMode="External"/><Relationship Id="rId149" Type="http://schemas.openxmlformats.org/officeDocument/2006/relationships/hyperlink" Target="https://pbprog.ru/tk/pi-266" TargetMode="External"/><Relationship Id="rId314" Type="http://schemas.openxmlformats.org/officeDocument/2006/relationships/hyperlink" Target="https://pbprog.ru/tk/tu-43" TargetMode="External"/><Relationship Id="rId356" Type="http://schemas.openxmlformats.org/officeDocument/2006/relationships/hyperlink" Target="https://pbprog.ru/tk/pi-1179" TargetMode="External"/><Relationship Id="rId398" Type="http://schemas.openxmlformats.org/officeDocument/2006/relationships/hyperlink" Target="https://pbprog.ru/tk/pi-39" TargetMode="External"/><Relationship Id="rId95" Type="http://schemas.openxmlformats.org/officeDocument/2006/relationships/hyperlink" Target="https://pbprog.ru/tk/pi-1653" TargetMode="External"/><Relationship Id="rId160" Type="http://schemas.openxmlformats.org/officeDocument/2006/relationships/hyperlink" Target="https://pbprog.ru/tk/pi-153" TargetMode="External"/><Relationship Id="rId216" Type="http://schemas.openxmlformats.org/officeDocument/2006/relationships/hyperlink" Target="https://pbprog.ru/tk/pi-244" TargetMode="External"/><Relationship Id="rId423" Type="http://schemas.openxmlformats.org/officeDocument/2006/relationships/hyperlink" Target="https://pbprog.ru/tk/pi-39" TargetMode="External"/><Relationship Id="rId258" Type="http://schemas.openxmlformats.org/officeDocument/2006/relationships/hyperlink" Target="https://pbprog.ru/tk/pi-564" TargetMode="External"/><Relationship Id="rId22" Type="http://schemas.openxmlformats.org/officeDocument/2006/relationships/hyperlink" Target="https://pbprog.ru/tk/tu-257" TargetMode="External"/><Relationship Id="rId64" Type="http://schemas.openxmlformats.org/officeDocument/2006/relationships/hyperlink" Target="https://pbprog.ru/databases/foodstuffsschp/4/152.php" TargetMode="External"/><Relationship Id="rId118" Type="http://schemas.openxmlformats.org/officeDocument/2006/relationships/hyperlink" Target="https://pbprog.ru/tk/pi-561" TargetMode="External"/><Relationship Id="rId325" Type="http://schemas.openxmlformats.org/officeDocument/2006/relationships/hyperlink" Target="https://pbprog.ru/tk/pi-1620" TargetMode="External"/><Relationship Id="rId367" Type="http://schemas.openxmlformats.org/officeDocument/2006/relationships/hyperlink" Target="https://pbprog.ru/tk/pi-61" TargetMode="External"/><Relationship Id="rId171" Type="http://schemas.openxmlformats.org/officeDocument/2006/relationships/hyperlink" Target="https://pbprog.ru/tk/pi-558" TargetMode="External"/><Relationship Id="rId227" Type="http://schemas.openxmlformats.org/officeDocument/2006/relationships/hyperlink" Target="https://pbprog.ru/tk/pi-964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17" Type="http://schemas.openxmlformats.org/officeDocument/2006/relationships/hyperlink" Target="javascript:void(0);" TargetMode="External"/><Relationship Id="rId299" Type="http://schemas.openxmlformats.org/officeDocument/2006/relationships/hyperlink" Target="https://pbprog.ru/tk/pi-1184" TargetMode="External"/><Relationship Id="rId21" Type="http://schemas.openxmlformats.org/officeDocument/2006/relationships/hyperlink" Target="https://pbprog.ru/tk/pi-1671" TargetMode="External"/><Relationship Id="rId63" Type="http://schemas.openxmlformats.org/officeDocument/2006/relationships/hyperlink" Target="https://pbprog.ru/tk/pi-39" TargetMode="External"/><Relationship Id="rId159" Type="http://schemas.openxmlformats.org/officeDocument/2006/relationships/hyperlink" Target="https://pbprog.ru/tk/pi-327" TargetMode="External"/><Relationship Id="rId324" Type="http://schemas.openxmlformats.org/officeDocument/2006/relationships/hyperlink" Target="https://pbprog.ru/tk/pi-1181" TargetMode="External"/><Relationship Id="rId366" Type="http://schemas.openxmlformats.org/officeDocument/2006/relationships/hyperlink" Target="https://pbprog.ru/tk/pi-1182" TargetMode="External"/><Relationship Id="rId170" Type="http://schemas.openxmlformats.org/officeDocument/2006/relationships/hyperlink" Target="javascript:void(0);" TargetMode="External"/><Relationship Id="rId226" Type="http://schemas.openxmlformats.org/officeDocument/2006/relationships/hyperlink" Target="https://pbprog.ru/tk/pi-1653" TargetMode="External"/><Relationship Id="rId268" Type="http://schemas.openxmlformats.org/officeDocument/2006/relationships/hyperlink" Target="https://pbprog.ru/tk/pi-1653" TargetMode="External"/><Relationship Id="rId32" Type="http://schemas.openxmlformats.org/officeDocument/2006/relationships/hyperlink" Target="javascript:void(0);" TargetMode="External"/><Relationship Id="rId74" Type="http://schemas.openxmlformats.org/officeDocument/2006/relationships/hyperlink" Target="https://pbprog.ru/tk/pi-61" TargetMode="External"/><Relationship Id="rId128" Type="http://schemas.openxmlformats.org/officeDocument/2006/relationships/hyperlink" Target="https://pbprog.ru/tk/pi-1182" TargetMode="External"/><Relationship Id="rId335" Type="http://schemas.openxmlformats.org/officeDocument/2006/relationships/hyperlink" Target="https://pbprog.ru/databases/foodstuffsschp/12/5.php" TargetMode="External"/><Relationship Id="rId377" Type="http://schemas.openxmlformats.org/officeDocument/2006/relationships/hyperlink" Target="https://pbprog.ru/tk/pi-1184" TargetMode="External"/><Relationship Id="rId5" Type="http://schemas.openxmlformats.org/officeDocument/2006/relationships/hyperlink" Target="https://pbprog.ru/tk/pi-1647" TargetMode="External"/><Relationship Id="rId181" Type="http://schemas.openxmlformats.org/officeDocument/2006/relationships/hyperlink" Target="https://pbprog.ru/tk/pi-147" TargetMode="External"/><Relationship Id="rId237" Type="http://schemas.openxmlformats.org/officeDocument/2006/relationships/hyperlink" Target="https://pbprog.ru/tk/pi-95" TargetMode="External"/><Relationship Id="rId402" Type="http://schemas.openxmlformats.org/officeDocument/2006/relationships/hyperlink" Target="https://pbprog.ru/tk/pi-327" TargetMode="External"/><Relationship Id="rId279" Type="http://schemas.openxmlformats.org/officeDocument/2006/relationships/hyperlink" Target="https://pbprog.ru/tk/pi-244" TargetMode="External"/><Relationship Id="rId22" Type="http://schemas.openxmlformats.org/officeDocument/2006/relationships/hyperlink" Target="https://pbprog.ru/tk/tu-257" TargetMode="External"/><Relationship Id="rId43" Type="http://schemas.openxmlformats.org/officeDocument/2006/relationships/hyperlink" Target="https://pbprog.ru/tk/pi-1641" TargetMode="External"/><Relationship Id="rId64" Type="http://schemas.openxmlformats.org/officeDocument/2006/relationships/hyperlink" Target="https://pbprog.ru/databases/foodstuffsschp/4/152.php" TargetMode="External"/><Relationship Id="rId118" Type="http://schemas.openxmlformats.org/officeDocument/2006/relationships/hyperlink" Target="https://pbprog.ru/tk/pi-562" TargetMode="External"/><Relationship Id="rId139" Type="http://schemas.openxmlformats.org/officeDocument/2006/relationships/hyperlink" Target="https://pbprog.ru/tk/pi-39" TargetMode="External"/><Relationship Id="rId290" Type="http://schemas.openxmlformats.org/officeDocument/2006/relationships/hyperlink" Target="https://pbprog.ru/tk/pi-964" TargetMode="External"/><Relationship Id="rId304" Type="http://schemas.openxmlformats.org/officeDocument/2006/relationships/hyperlink" Target="https://pbprog.ru/tk/pi-39" TargetMode="External"/><Relationship Id="rId325" Type="http://schemas.openxmlformats.org/officeDocument/2006/relationships/hyperlink" Target="https://pbprog.ru/tk/tu-43" TargetMode="External"/><Relationship Id="rId346" Type="http://schemas.openxmlformats.org/officeDocument/2006/relationships/hyperlink" Target="https://pbprog.ru/tk/pi-327" TargetMode="External"/><Relationship Id="rId367" Type="http://schemas.openxmlformats.org/officeDocument/2006/relationships/hyperlink" Target="javascript:void(0);" TargetMode="External"/><Relationship Id="rId388" Type="http://schemas.openxmlformats.org/officeDocument/2006/relationships/hyperlink" Target="https://pbprog.ru/tk/pi-1181" TargetMode="External"/><Relationship Id="rId85" Type="http://schemas.openxmlformats.org/officeDocument/2006/relationships/hyperlink" Target="https://pbprog.ru/tk/pi-1275" TargetMode="External"/><Relationship Id="rId150" Type="http://schemas.openxmlformats.org/officeDocument/2006/relationships/hyperlink" Target="https://pbprog.ru/tk/pi-791" TargetMode="External"/><Relationship Id="rId171" Type="http://schemas.openxmlformats.org/officeDocument/2006/relationships/hyperlink" Target="https://pbprog.ru/tk/pi-266" TargetMode="External"/><Relationship Id="rId192" Type="http://schemas.openxmlformats.org/officeDocument/2006/relationships/hyperlink" Target="https://pbprog.ru/tk/pi-1179" TargetMode="External"/><Relationship Id="rId206" Type="http://schemas.openxmlformats.org/officeDocument/2006/relationships/hyperlink" Target="https://pbprog.ru/tk/pi-571" TargetMode="External"/><Relationship Id="rId227" Type="http://schemas.openxmlformats.org/officeDocument/2006/relationships/hyperlink" Target="https://pbprog.ru/tk/pi-1335" TargetMode="External"/><Relationship Id="rId413" Type="http://schemas.openxmlformats.org/officeDocument/2006/relationships/hyperlink" Target="https://pbprog.ru/tk/pi-39" TargetMode="External"/><Relationship Id="rId248" Type="http://schemas.openxmlformats.org/officeDocument/2006/relationships/hyperlink" Target="https://pbprog.ru/tk/pi-327" TargetMode="External"/><Relationship Id="rId269" Type="http://schemas.openxmlformats.org/officeDocument/2006/relationships/hyperlink" Target="https://pbprog.ru/tk/pi-1647" TargetMode="External"/><Relationship Id="rId12" Type="http://schemas.openxmlformats.org/officeDocument/2006/relationships/hyperlink" Target="https://pbprog.ru/tk/pi-39" TargetMode="External"/><Relationship Id="rId33" Type="http://schemas.openxmlformats.org/officeDocument/2006/relationships/hyperlink" Target="https://pbprog.ru/tk/pi-1204" TargetMode="External"/><Relationship Id="rId108" Type="http://schemas.openxmlformats.org/officeDocument/2006/relationships/hyperlink" Target="https://pbprog.ru/tk/pi-265" TargetMode="External"/><Relationship Id="rId129" Type="http://schemas.openxmlformats.org/officeDocument/2006/relationships/hyperlink" Target="javascript:void(0);" TargetMode="External"/><Relationship Id="rId280" Type="http://schemas.openxmlformats.org/officeDocument/2006/relationships/hyperlink" Target="https://pbprog.ru/tk/t1-35" TargetMode="External"/><Relationship Id="rId315" Type="http://schemas.openxmlformats.org/officeDocument/2006/relationships/hyperlink" Target="https://pbprog.ru/tk/pi-39" TargetMode="External"/><Relationship Id="rId336" Type="http://schemas.openxmlformats.org/officeDocument/2006/relationships/hyperlink" Target="https://pbprog.ru/databases/foodstuffsschp/9/19.php" TargetMode="External"/><Relationship Id="rId357" Type="http://schemas.openxmlformats.org/officeDocument/2006/relationships/hyperlink" Target="https://pbprog.ru/tk/pi-561" TargetMode="External"/><Relationship Id="rId54" Type="http://schemas.openxmlformats.org/officeDocument/2006/relationships/hyperlink" Target="javascript:void(0);" TargetMode="External"/><Relationship Id="rId75" Type="http://schemas.openxmlformats.org/officeDocument/2006/relationships/hyperlink" Target="https://pbprog.ru/tk/pi-139" TargetMode="External"/><Relationship Id="rId96" Type="http://schemas.openxmlformats.org/officeDocument/2006/relationships/hyperlink" Target="https://pbprog.ru/tk/pi-1335" TargetMode="External"/><Relationship Id="rId140" Type="http://schemas.openxmlformats.org/officeDocument/2006/relationships/hyperlink" Target="https://pbprog.ru/tk/pi-349" TargetMode="External"/><Relationship Id="rId161" Type="http://schemas.openxmlformats.org/officeDocument/2006/relationships/hyperlink" Target="https://pbprog.ru/tk/pi-187" TargetMode="External"/><Relationship Id="rId182" Type="http://schemas.openxmlformats.org/officeDocument/2006/relationships/hyperlink" Target="https://pbprog.ru/tk/pi-39" TargetMode="External"/><Relationship Id="rId217" Type="http://schemas.openxmlformats.org/officeDocument/2006/relationships/hyperlink" Target="https://pbprog.ru/tk/pi-39" TargetMode="External"/><Relationship Id="rId378" Type="http://schemas.openxmlformats.org/officeDocument/2006/relationships/hyperlink" Target="https://pbprog.ru/tk/pi-1647" TargetMode="External"/><Relationship Id="rId399" Type="http://schemas.openxmlformats.org/officeDocument/2006/relationships/hyperlink" Target="https://pbprog.ru/tk/pi-1637" TargetMode="External"/><Relationship Id="rId403" Type="http://schemas.openxmlformats.org/officeDocument/2006/relationships/hyperlink" Target="https://pbprog.ru/tk/pi-1647" TargetMode="External"/><Relationship Id="rId6" Type="http://schemas.openxmlformats.org/officeDocument/2006/relationships/hyperlink" Target="https://pbprog.ru/tk/pi-1647" TargetMode="External"/><Relationship Id="rId238" Type="http://schemas.openxmlformats.org/officeDocument/2006/relationships/hyperlink" Target="https://pbprog.ru/tk/pi-102" TargetMode="External"/><Relationship Id="rId259" Type="http://schemas.openxmlformats.org/officeDocument/2006/relationships/hyperlink" Target="https://pbprog.ru/tk/pi-1335" TargetMode="External"/><Relationship Id="rId23" Type="http://schemas.openxmlformats.org/officeDocument/2006/relationships/hyperlink" Target="https://pbprog.ru/tk/pi-791" TargetMode="External"/><Relationship Id="rId119" Type="http://schemas.openxmlformats.org/officeDocument/2006/relationships/hyperlink" Target="https://pbprog.ru/tk/pi-561" TargetMode="External"/><Relationship Id="rId270" Type="http://schemas.openxmlformats.org/officeDocument/2006/relationships/hyperlink" Target="https://pbprog.ru/tk/pi-1653" TargetMode="External"/><Relationship Id="rId291" Type="http://schemas.openxmlformats.org/officeDocument/2006/relationships/hyperlink" Target="https://pbprog.ru/tk/pi-153" TargetMode="External"/><Relationship Id="rId305" Type="http://schemas.openxmlformats.org/officeDocument/2006/relationships/hyperlink" Target="https://pbprog.ru/tk/pi-1651" TargetMode="External"/><Relationship Id="rId326" Type="http://schemas.openxmlformats.org/officeDocument/2006/relationships/hyperlink" Target="https://pbprog.ru/tk/pi-1666" TargetMode="External"/><Relationship Id="rId347" Type="http://schemas.openxmlformats.org/officeDocument/2006/relationships/hyperlink" Target="https://pbprog.ru/tk/pi-244" TargetMode="External"/><Relationship Id="rId44" Type="http://schemas.openxmlformats.org/officeDocument/2006/relationships/hyperlink" Target="https://pbprog.ru/tk/pi-1647" TargetMode="External"/><Relationship Id="rId65" Type="http://schemas.openxmlformats.org/officeDocument/2006/relationships/hyperlink" Target="https://pbprog.ru/databases/foodstuffsschp/4/152.php" TargetMode="External"/><Relationship Id="rId86" Type="http://schemas.openxmlformats.org/officeDocument/2006/relationships/hyperlink" Target="https://pbprog.ru/tk/pi-1653" TargetMode="External"/><Relationship Id="rId130" Type="http://schemas.openxmlformats.org/officeDocument/2006/relationships/hyperlink" Target="https://pbprog.ru/tk/pi-166" TargetMode="External"/><Relationship Id="rId151" Type="http://schemas.openxmlformats.org/officeDocument/2006/relationships/hyperlink" Target="https://pbprog.ru/tk/pi-1179" TargetMode="External"/><Relationship Id="rId368" Type="http://schemas.openxmlformats.org/officeDocument/2006/relationships/hyperlink" Target="https://pbprog.ru/tk/pi-698" TargetMode="External"/><Relationship Id="rId389" Type="http://schemas.openxmlformats.org/officeDocument/2006/relationships/hyperlink" Target="https://pbprog.ru/tk/pi-284" TargetMode="External"/><Relationship Id="rId172" Type="http://schemas.openxmlformats.org/officeDocument/2006/relationships/hyperlink" Target="https://pbprog.ru/tk/pi-1183" TargetMode="External"/><Relationship Id="rId193" Type="http://schemas.openxmlformats.org/officeDocument/2006/relationships/hyperlink" Target="https://pbprog.ru/tk/pi-153" TargetMode="External"/><Relationship Id="rId207" Type="http://schemas.openxmlformats.org/officeDocument/2006/relationships/hyperlink" Target="https://pbprog.ru/tk/pi-573" TargetMode="External"/><Relationship Id="rId228" Type="http://schemas.openxmlformats.org/officeDocument/2006/relationships/hyperlink" Target="https://pbprog.ru/tk/pi-471" TargetMode="External"/><Relationship Id="rId249" Type="http://schemas.openxmlformats.org/officeDocument/2006/relationships/hyperlink" Target="https://pbprog.ru/tk/pi-1647" TargetMode="External"/><Relationship Id="rId414" Type="http://schemas.openxmlformats.org/officeDocument/2006/relationships/hyperlink" Target="https://pbprog.ru/tk/pi-1641" TargetMode="External"/><Relationship Id="rId13" Type="http://schemas.openxmlformats.org/officeDocument/2006/relationships/hyperlink" Target="https://pbprog.ru/tk/pi-349" TargetMode="External"/><Relationship Id="rId109" Type="http://schemas.openxmlformats.org/officeDocument/2006/relationships/hyperlink" Target="https://pbprog.ru/tk/pi-256" TargetMode="External"/><Relationship Id="rId260" Type="http://schemas.openxmlformats.org/officeDocument/2006/relationships/hyperlink" Target="https://pbprog.ru/tk/pi-255" TargetMode="External"/><Relationship Id="rId281" Type="http://schemas.openxmlformats.org/officeDocument/2006/relationships/hyperlink" Target="https://pbprog.ru/tk/pi-39" TargetMode="External"/><Relationship Id="rId316" Type="http://schemas.openxmlformats.org/officeDocument/2006/relationships/hyperlink" Target="https://pbprog.ru/tk/pi-102" TargetMode="External"/><Relationship Id="rId337" Type="http://schemas.openxmlformats.org/officeDocument/2006/relationships/hyperlink" Target="https://pbprog.ru/databases/foodstuffsschp/10/8.php" TargetMode="External"/><Relationship Id="rId34" Type="http://schemas.openxmlformats.org/officeDocument/2006/relationships/hyperlink" Target="https://pbprog.ru/tk/pi-39" TargetMode="External"/><Relationship Id="rId55" Type="http://schemas.openxmlformats.org/officeDocument/2006/relationships/hyperlink" Target="https://pbprog.ru/tk/pi-95" TargetMode="External"/><Relationship Id="rId76" Type="http://schemas.openxmlformats.org/officeDocument/2006/relationships/hyperlink" Target="https://pbprog.ru/tk/pi-689" TargetMode="External"/><Relationship Id="rId97" Type="http://schemas.openxmlformats.org/officeDocument/2006/relationships/hyperlink" Target="https://pbprog.ru/tk/pi-471" TargetMode="External"/><Relationship Id="rId120" Type="http://schemas.openxmlformats.org/officeDocument/2006/relationships/hyperlink" Target="https://pbprog.ru/tk/pi-563" TargetMode="External"/><Relationship Id="rId141" Type="http://schemas.openxmlformats.org/officeDocument/2006/relationships/hyperlink" Target="https://pbprog.ru/tk/pi-1800" TargetMode="External"/><Relationship Id="rId358" Type="http://schemas.openxmlformats.org/officeDocument/2006/relationships/hyperlink" Target="https://pbprog.ru/tk/pi-563" TargetMode="External"/><Relationship Id="rId379" Type="http://schemas.openxmlformats.org/officeDocument/2006/relationships/hyperlink" Target="javascript:void(0);" TargetMode="External"/><Relationship Id="rId7" Type="http://schemas.openxmlformats.org/officeDocument/2006/relationships/hyperlink" Target="https://pbprog.ru/tk/pi-698" TargetMode="External"/><Relationship Id="rId162" Type="http://schemas.openxmlformats.org/officeDocument/2006/relationships/hyperlink" Target="https://pbprog.ru/tk/pi-1647" TargetMode="External"/><Relationship Id="rId183" Type="http://schemas.openxmlformats.org/officeDocument/2006/relationships/hyperlink" Target="javascript:void(0);" TargetMode="External"/><Relationship Id="rId218" Type="http://schemas.openxmlformats.org/officeDocument/2006/relationships/hyperlink" Target="https://pbprog.ru/tk/pi-1653" TargetMode="External"/><Relationship Id="rId239" Type="http://schemas.openxmlformats.org/officeDocument/2006/relationships/hyperlink" Target="https://pbprog.ru/tk/pi-1179" TargetMode="External"/><Relationship Id="rId390" Type="http://schemas.openxmlformats.org/officeDocument/2006/relationships/hyperlink" Target="https://pbprog.ru/tk/pi-95" TargetMode="External"/><Relationship Id="rId404" Type="http://schemas.openxmlformats.org/officeDocument/2006/relationships/hyperlink" Target="javascript:void(0);" TargetMode="External"/><Relationship Id="rId250" Type="http://schemas.openxmlformats.org/officeDocument/2006/relationships/hyperlink" Target="javascript:void(0);" TargetMode="External"/><Relationship Id="rId271" Type="http://schemas.openxmlformats.org/officeDocument/2006/relationships/hyperlink" Target="https://pbprog.ru/tk/pi-147" TargetMode="External"/><Relationship Id="rId292" Type="http://schemas.openxmlformats.org/officeDocument/2006/relationships/hyperlink" Target="https://pbprog.ru/tk/pi-102" TargetMode="External"/><Relationship Id="rId306" Type="http://schemas.openxmlformats.org/officeDocument/2006/relationships/hyperlink" Target="https://pbprog.ru/tk/pi-484" TargetMode="External"/><Relationship Id="rId24" Type="http://schemas.openxmlformats.org/officeDocument/2006/relationships/hyperlink" Target="https://pbprog.ru/tk/pi-1179" TargetMode="External"/><Relationship Id="rId45" Type="http://schemas.openxmlformats.org/officeDocument/2006/relationships/hyperlink" Target="javascript:void(0);" TargetMode="External"/><Relationship Id="rId66" Type="http://schemas.openxmlformats.org/officeDocument/2006/relationships/hyperlink" Target="https://pbprog.ru/databases/foodstuffsschp/10/8.php" TargetMode="External"/><Relationship Id="rId87" Type="http://schemas.openxmlformats.org/officeDocument/2006/relationships/hyperlink" Target="https://pbprog.ru/tk/pi-327" TargetMode="External"/><Relationship Id="rId110" Type="http://schemas.openxmlformats.org/officeDocument/2006/relationships/hyperlink" Target="https://pbprog.ru/tk/pi-42" TargetMode="External"/><Relationship Id="rId131" Type="http://schemas.openxmlformats.org/officeDocument/2006/relationships/hyperlink" Target="https://pbprog.ru/tk/pi-1183" TargetMode="External"/><Relationship Id="rId327" Type="http://schemas.openxmlformats.org/officeDocument/2006/relationships/hyperlink" Target="https://pbprog.ru/tk/pi-1636" TargetMode="External"/><Relationship Id="rId348" Type="http://schemas.openxmlformats.org/officeDocument/2006/relationships/hyperlink" Target="https://pbprog.ru/tk/pi-1639" TargetMode="External"/><Relationship Id="rId369" Type="http://schemas.openxmlformats.org/officeDocument/2006/relationships/hyperlink" Target="https://pbprog.ru/tk/pi-39" TargetMode="External"/><Relationship Id="rId152" Type="http://schemas.openxmlformats.org/officeDocument/2006/relationships/hyperlink" Target="https://pbprog.ru/tk/pi-153" TargetMode="External"/><Relationship Id="rId173" Type="http://schemas.openxmlformats.org/officeDocument/2006/relationships/hyperlink" Target="https://pbprog.ru/tk/pi-39" TargetMode="External"/><Relationship Id="rId194" Type="http://schemas.openxmlformats.org/officeDocument/2006/relationships/hyperlink" Target="https://pbprog.ru/tk/pi-1181" TargetMode="External"/><Relationship Id="rId208" Type="http://schemas.openxmlformats.org/officeDocument/2006/relationships/hyperlink" Target="https://pbprog.ru/tk/pi-577" TargetMode="External"/><Relationship Id="rId229" Type="http://schemas.openxmlformats.org/officeDocument/2006/relationships/hyperlink" Target="https://pbprog.ru/tk/pi-1647" TargetMode="External"/><Relationship Id="rId380" Type="http://schemas.openxmlformats.org/officeDocument/2006/relationships/hyperlink" Target="https://pbprog.ru/tk/pi-698" TargetMode="External"/><Relationship Id="rId415" Type="http://schemas.openxmlformats.org/officeDocument/2006/relationships/hyperlink" Target="https://pbprog.ru/tk/pi-1647" TargetMode="External"/><Relationship Id="rId240" Type="http://schemas.openxmlformats.org/officeDocument/2006/relationships/hyperlink" Target="https://pbprog.ru/tk/pi-153" TargetMode="External"/><Relationship Id="rId261" Type="http://schemas.openxmlformats.org/officeDocument/2006/relationships/hyperlink" Target="https://pbprog.ru/tk/pi-39" TargetMode="External"/><Relationship Id="rId14" Type="http://schemas.openxmlformats.org/officeDocument/2006/relationships/hyperlink" Target="https://pbprog.ru/tk/pi-1800" TargetMode="External"/><Relationship Id="rId35" Type="http://schemas.openxmlformats.org/officeDocument/2006/relationships/hyperlink" Target="https://pbprog.ru/tk/pi-1647" TargetMode="External"/><Relationship Id="rId56" Type="http://schemas.openxmlformats.org/officeDocument/2006/relationships/hyperlink" Target="https://pbprog.ru/tk/pi-102" TargetMode="External"/><Relationship Id="rId77" Type="http://schemas.openxmlformats.org/officeDocument/2006/relationships/hyperlink" Target="https://pbprog.ru/tk/pi-78" TargetMode="External"/><Relationship Id="rId100" Type="http://schemas.openxmlformats.org/officeDocument/2006/relationships/hyperlink" Target="https://pbprog.ru/tk/pi-244" TargetMode="External"/><Relationship Id="rId282" Type="http://schemas.openxmlformats.org/officeDocument/2006/relationships/hyperlink" Target="https://pbprog.ru/tk/pi-102" TargetMode="External"/><Relationship Id="rId317" Type="http://schemas.openxmlformats.org/officeDocument/2006/relationships/hyperlink" Target="https://pbprog.ru/tk/pi-794" TargetMode="External"/><Relationship Id="rId338" Type="http://schemas.openxmlformats.org/officeDocument/2006/relationships/hyperlink" Target="https://pbprog.ru/databases/foodstuffsschp/13/118.php" TargetMode="External"/><Relationship Id="rId359" Type="http://schemas.openxmlformats.org/officeDocument/2006/relationships/hyperlink" Target="https://pbprog.ru/tk/pi-564" TargetMode="External"/><Relationship Id="rId8" Type="http://schemas.openxmlformats.org/officeDocument/2006/relationships/hyperlink" Target="https://pbprog.ru/tk/pi-39" TargetMode="External"/><Relationship Id="rId98" Type="http://schemas.openxmlformats.org/officeDocument/2006/relationships/hyperlink" Target="https://pbprog.ru/tk/pi-1647" TargetMode="External"/><Relationship Id="rId121" Type="http://schemas.openxmlformats.org/officeDocument/2006/relationships/hyperlink" Target="https://pbprog.ru/tk/pi-564" TargetMode="External"/><Relationship Id="rId142" Type="http://schemas.openxmlformats.org/officeDocument/2006/relationships/hyperlink" Target="https://pbprog.ru/tk/pi-1224" TargetMode="External"/><Relationship Id="rId163" Type="http://schemas.openxmlformats.org/officeDocument/2006/relationships/hyperlink" Target="https://pbprog.ru/tk/pi-176" TargetMode="External"/><Relationship Id="rId184" Type="http://schemas.openxmlformats.org/officeDocument/2006/relationships/hyperlink" Target="https://pbprog.ru/tk/pi-1647" TargetMode="External"/><Relationship Id="rId219" Type="http://schemas.openxmlformats.org/officeDocument/2006/relationships/hyperlink" Target="https://pbprog.ru/tk/pi-39" TargetMode="External"/><Relationship Id="rId370" Type="http://schemas.openxmlformats.org/officeDocument/2006/relationships/hyperlink" Target="https://pbprog.ru/tk/pi-1653" TargetMode="External"/><Relationship Id="rId391" Type="http://schemas.openxmlformats.org/officeDocument/2006/relationships/hyperlink" Target="https://pbprog.ru/tk/pi-97" TargetMode="External"/><Relationship Id="rId405" Type="http://schemas.openxmlformats.org/officeDocument/2006/relationships/hyperlink" Target="https://pbprog.ru/tk/pi-941" TargetMode="External"/><Relationship Id="rId230" Type="http://schemas.openxmlformats.org/officeDocument/2006/relationships/hyperlink" Target="javascript:void(0);" TargetMode="External"/><Relationship Id="rId251" Type="http://schemas.openxmlformats.org/officeDocument/2006/relationships/hyperlink" Target="https://pbprog.ru/tk/pi-941" TargetMode="External"/><Relationship Id="rId25" Type="http://schemas.openxmlformats.org/officeDocument/2006/relationships/hyperlink" Target="https://pbprog.ru/tk/pi-153" TargetMode="External"/><Relationship Id="rId46" Type="http://schemas.openxmlformats.org/officeDocument/2006/relationships/hyperlink" Target="https://pbprog.ru/tk/pi-698" TargetMode="External"/><Relationship Id="rId67" Type="http://schemas.openxmlformats.org/officeDocument/2006/relationships/hyperlink" Target="https://pbprog.ru/databases/foodstuffsschp/12/314.php" TargetMode="External"/><Relationship Id="rId272" Type="http://schemas.openxmlformats.org/officeDocument/2006/relationships/hyperlink" Target="https://pbprog.ru/tk/pi-39" TargetMode="External"/><Relationship Id="rId293" Type="http://schemas.openxmlformats.org/officeDocument/2006/relationships/hyperlink" Target="https://pbprog.ru/tk/pi-187" TargetMode="External"/><Relationship Id="rId307" Type="http://schemas.openxmlformats.org/officeDocument/2006/relationships/hyperlink" Target="https://pbprog.ru/tk/pi-1183" TargetMode="External"/><Relationship Id="rId328" Type="http://schemas.openxmlformats.org/officeDocument/2006/relationships/hyperlink" Target="https://pbprog.ru/tk/pi-39" TargetMode="External"/><Relationship Id="rId349" Type="http://schemas.openxmlformats.org/officeDocument/2006/relationships/hyperlink" Target="https://pbprog.ru/tk/pi-1800" TargetMode="External"/><Relationship Id="rId88" Type="http://schemas.openxmlformats.org/officeDocument/2006/relationships/hyperlink" Target="https://pbprog.ru/tk/pi-244" TargetMode="External"/><Relationship Id="rId111" Type="http://schemas.openxmlformats.org/officeDocument/2006/relationships/hyperlink" Target="https://pbprog.ru/tk/pi-964" TargetMode="External"/><Relationship Id="rId132" Type="http://schemas.openxmlformats.org/officeDocument/2006/relationships/hyperlink" Target="https://pbprog.ru/tk/pi-39" TargetMode="External"/><Relationship Id="rId153" Type="http://schemas.openxmlformats.org/officeDocument/2006/relationships/hyperlink" Target="https://pbprog.ru/tk/pi-1181" TargetMode="External"/><Relationship Id="rId174" Type="http://schemas.openxmlformats.org/officeDocument/2006/relationships/hyperlink" Target="https://pbprog.ru/tk/pi-1653" TargetMode="External"/><Relationship Id="rId195" Type="http://schemas.openxmlformats.org/officeDocument/2006/relationships/hyperlink" Target="https://pbprog.ru/tk/pi-1653" TargetMode="External"/><Relationship Id="rId209" Type="http://schemas.openxmlformats.org/officeDocument/2006/relationships/hyperlink" Target="https://pbprog.ru/tk/pi-578" TargetMode="External"/><Relationship Id="rId360" Type="http://schemas.openxmlformats.org/officeDocument/2006/relationships/hyperlink" Target="https://pbprog.ru/tk/pi-565" TargetMode="External"/><Relationship Id="rId381" Type="http://schemas.openxmlformats.org/officeDocument/2006/relationships/hyperlink" Target="https://pbprog.ru/tk/pi-39" TargetMode="External"/><Relationship Id="rId416" Type="http://schemas.openxmlformats.org/officeDocument/2006/relationships/hyperlink" Target="https://pbprog.ru/tk/pi-1643" TargetMode="External"/><Relationship Id="rId220" Type="http://schemas.openxmlformats.org/officeDocument/2006/relationships/hyperlink" Target="javascript:void(0);" TargetMode="External"/><Relationship Id="rId241" Type="http://schemas.openxmlformats.org/officeDocument/2006/relationships/hyperlink" Target="https://pbprog.ru/tk/pi-1642" TargetMode="External"/><Relationship Id="rId15" Type="http://schemas.openxmlformats.org/officeDocument/2006/relationships/hyperlink" Target="https://pbprog.ru/tk/pi-1224" TargetMode="External"/><Relationship Id="rId36" Type="http://schemas.openxmlformats.org/officeDocument/2006/relationships/hyperlink" Target="javascript:void(0);" TargetMode="External"/><Relationship Id="rId57" Type="http://schemas.openxmlformats.org/officeDocument/2006/relationships/hyperlink" Target="https://pbprog.ru/tk/pi-1179" TargetMode="External"/><Relationship Id="rId262" Type="http://schemas.openxmlformats.org/officeDocument/2006/relationships/hyperlink" Target="https://pbprog.ru/tk/pi-727" TargetMode="External"/><Relationship Id="rId283" Type="http://schemas.openxmlformats.org/officeDocument/2006/relationships/hyperlink" Target="https://pbprog.ru/tk/pi-229" TargetMode="External"/><Relationship Id="rId318" Type="http://schemas.openxmlformats.org/officeDocument/2006/relationships/hyperlink" Target="https://pbprog.ru/tk/pi-1742" TargetMode="External"/><Relationship Id="rId339" Type="http://schemas.openxmlformats.org/officeDocument/2006/relationships/hyperlink" Target="javascript:void(0);" TargetMode="External"/><Relationship Id="rId78" Type="http://schemas.openxmlformats.org/officeDocument/2006/relationships/hyperlink" Target="https://pbprog.ru/tk/pi-1653" TargetMode="External"/><Relationship Id="rId99" Type="http://schemas.openxmlformats.org/officeDocument/2006/relationships/hyperlink" Target="https://pbprog.ru/tk/pi-1800" TargetMode="External"/><Relationship Id="rId101" Type="http://schemas.openxmlformats.org/officeDocument/2006/relationships/hyperlink" Target="https://pbprog.ru/tk/t1-35" TargetMode="External"/><Relationship Id="rId122" Type="http://schemas.openxmlformats.org/officeDocument/2006/relationships/hyperlink" Target="https://pbprog.ru/tk/pi-565" TargetMode="External"/><Relationship Id="rId143" Type="http://schemas.openxmlformats.org/officeDocument/2006/relationships/hyperlink" Target="https://pbprog.ru/tk/pi-153" TargetMode="External"/><Relationship Id="rId164" Type="http://schemas.openxmlformats.org/officeDocument/2006/relationships/hyperlink" Target="https://pbprog.ru/tk/pi-39" TargetMode="External"/><Relationship Id="rId185" Type="http://schemas.openxmlformats.org/officeDocument/2006/relationships/hyperlink" Target="https://pbprog.ru/tk/pi-1753" TargetMode="External"/><Relationship Id="rId350" Type="http://schemas.openxmlformats.org/officeDocument/2006/relationships/hyperlink" Target="http://pbprog.ru/products/programs.php?SECTION_ID=122&amp;ELEMENT_ID=555" TargetMode="External"/><Relationship Id="rId371" Type="http://schemas.openxmlformats.org/officeDocument/2006/relationships/hyperlink" Target="https://pbprog.ru/tk/pi-39" TargetMode="External"/><Relationship Id="rId406" Type="http://schemas.openxmlformats.org/officeDocument/2006/relationships/hyperlink" Target="https://pbprog.ru/tk/pi-931" TargetMode="External"/><Relationship Id="rId9" Type="http://schemas.openxmlformats.org/officeDocument/2006/relationships/hyperlink" Target="https://pbprog.ru/tk/tu-496" TargetMode="External"/><Relationship Id="rId210" Type="http://schemas.openxmlformats.org/officeDocument/2006/relationships/hyperlink" Target="https://pbprog.ru/tk/pi-1179" TargetMode="External"/><Relationship Id="rId392" Type="http://schemas.openxmlformats.org/officeDocument/2006/relationships/hyperlink" Target="https://pbprog.ru/tk/pi-102" TargetMode="External"/><Relationship Id="rId26" Type="http://schemas.openxmlformats.org/officeDocument/2006/relationships/hyperlink" Target="https://pbprog.ru/tk/pi-1181" TargetMode="External"/><Relationship Id="rId231" Type="http://schemas.openxmlformats.org/officeDocument/2006/relationships/hyperlink" Target="https://pbprog.ru/tk/pi-698" TargetMode="External"/><Relationship Id="rId252" Type="http://schemas.openxmlformats.org/officeDocument/2006/relationships/hyperlink" Target="https://pbprog.ru/tk/pi-931" TargetMode="External"/><Relationship Id="rId273" Type="http://schemas.openxmlformats.org/officeDocument/2006/relationships/hyperlink" Target="https://pbprog.ru/tk/pi-698" TargetMode="External"/><Relationship Id="rId294" Type="http://schemas.openxmlformats.org/officeDocument/2006/relationships/hyperlink" Target="https://pbprog.ru/tk/pi-1647" TargetMode="External"/><Relationship Id="rId308" Type="http://schemas.openxmlformats.org/officeDocument/2006/relationships/hyperlink" Target="https://pbprog.ru/tk/pi-39" TargetMode="External"/><Relationship Id="rId329" Type="http://schemas.openxmlformats.org/officeDocument/2006/relationships/hyperlink" Target="https://pbprog.ru/tk/pi-1741" TargetMode="External"/><Relationship Id="rId47" Type="http://schemas.openxmlformats.org/officeDocument/2006/relationships/hyperlink" Target="https://pbprog.ru/tk/pi-39" TargetMode="External"/><Relationship Id="rId68" Type="http://schemas.openxmlformats.org/officeDocument/2006/relationships/hyperlink" Target="https://pbprog.ru/databases/foodstuffsschp/12/5.php" TargetMode="External"/><Relationship Id="rId89" Type="http://schemas.openxmlformats.org/officeDocument/2006/relationships/hyperlink" Target="javascript:void(0);" TargetMode="External"/><Relationship Id="rId112" Type="http://schemas.openxmlformats.org/officeDocument/2006/relationships/hyperlink" Target="https://pbprog.ru/tk/pi-153" TargetMode="External"/><Relationship Id="rId133" Type="http://schemas.openxmlformats.org/officeDocument/2006/relationships/hyperlink" Target="https://pbprog.ru/tk/pi-1653" TargetMode="External"/><Relationship Id="rId154" Type="http://schemas.openxmlformats.org/officeDocument/2006/relationships/hyperlink" Target="https://pbprog.ru/tk/tu-43" TargetMode="External"/><Relationship Id="rId175" Type="http://schemas.openxmlformats.org/officeDocument/2006/relationships/hyperlink" Target="https://pbprog.ru/tk/pi-1184" TargetMode="External"/><Relationship Id="rId340" Type="http://schemas.openxmlformats.org/officeDocument/2006/relationships/hyperlink" Target="https://pbprog.ru/tk/pi-253" TargetMode="External"/><Relationship Id="rId361" Type="http://schemas.openxmlformats.org/officeDocument/2006/relationships/hyperlink" Target="https://pbprog.ru/tk/pi-571" TargetMode="External"/><Relationship Id="rId196" Type="http://schemas.openxmlformats.org/officeDocument/2006/relationships/hyperlink" Target="https://pbprog.ru/tk/pi-1642" TargetMode="External"/><Relationship Id="rId200" Type="http://schemas.openxmlformats.org/officeDocument/2006/relationships/hyperlink" Target="https://pbprog.ru/tk/pi-39" TargetMode="External"/><Relationship Id="rId382" Type="http://schemas.openxmlformats.org/officeDocument/2006/relationships/hyperlink" Target="https://pbprog.ru/tk/pi-1653" TargetMode="External"/><Relationship Id="rId417" Type="http://schemas.openxmlformats.org/officeDocument/2006/relationships/hyperlink" Target="https://pbprog.ru/tk/pi-1653" TargetMode="External"/><Relationship Id="rId16" Type="http://schemas.openxmlformats.org/officeDocument/2006/relationships/hyperlink" Target="https://pbprog.ru/tk/pi-153" TargetMode="External"/><Relationship Id="rId221" Type="http://schemas.openxmlformats.org/officeDocument/2006/relationships/hyperlink" Target="https://pbprog.ru/tk/pi-1620" TargetMode="External"/><Relationship Id="rId242" Type="http://schemas.openxmlformats.org/officeDocument/2006/relationships/hyperlink" Target="https://pbprog.ru/tk/pi-1181" TargetMode="External"/><Relationship Id="rId263" Type="http://schemas.openxmlformats.org/officeDocument/2006/relationships/hyperlink" Target="https://pbprog.ru/tk/pi-327" TargetMode="External"/><Relationship Id="rId284" Type="http://schemas.openxmlformats.org/officeDocument/2006/relationships/hyperlink" Target="https://pbprog.ru/tk/pi-206" TargetMode="External"/><Relationship Id="rId319" Type="http://schemas.openxmlformats.org/officeDocument/2006/relationships/hyperlink" Target="https://pbprog.ru/tk/pi-1671" TargetMode="External"/><Relationship Id="rId37" Type="http://schemas.openxmlformats.org/officeDocument/2006/relationships/hyperlink" Target="https://pbprog.ru/tk/pi-44" TargetMode="External"/><Relationship Id="rId58" Type="http://schemas.openxmlformats.org/officeDocument/2006/relationships/hyperlink" Target="https://pbprog.ru/tk/pi-153" TargetMode="External"/><Relationship Id="rId79" Type="http://schemas.openxmlformats.org/officeDocument/2006/relationships/hyperlink" Target="https://pbprog.ru/tk/pi-148" TargetMode="External"/><Relationship Id="rId102" Type="http://schemas.openxmlformats.org/officeDocument/2006/relationships/hyperlink" Target="https://pbprog.ru/tk/pi-39" TargetMode="External"/><Relationship Id="rId123" Type="http://schemas.openxmlformats.org/officeDocument/2006/relationships/hyperlink" Target="https://pbprog.ru/tk/pi-571" TargetMode="External"/><Relationship Id="rId144" Type="http://schemas.openxmlformats.org/officeDocument/2006/relationships/hyperlink" Target="https://pbprog.ru/tk/pi-1181" TargetMode="External"/><Relationship Id="rId330" Type="http://schemas.openxmlformats.org/officeDocument/2006/relationships/hyperlink" Target="https://pbprog.ru/tk/pi-327" TargetMode="External"/><Relationship Id="rId90" Type="http://schemas.openxmlformats.org/officeDocument/2006/relationships/hyperlink" Target="https://pbprog.ru/tk/pi-1620" TargetMode="External"/><Relationship Id="rId165" Type="http://schemas.openxmlformats.org/officeDocument/2006/relationships/hyperlink" Target="https://pbprog.ru/tk/pi-964" TargetMode="External"/><Relationship Id="rId186" Type="http://schemas.openxmlformats.org/officeDocument/2006/relationships/hyperlink" Target="https://pbprog.ru/tk/pi-805" TargetMode="External"/><Relationship Id="rId351" Type="http://schemas.openxmlformats.org/officeDocument/2006/relationships/hyperlink" Target="javascript:void(0);" TargetMode="External"/><Relationship Id="rId372" Type="http://schemas.openxmlformats.org/officeDocument/2006/relationships/hyperlink" Target="javascript:void(0);" TargetMode="External"/><Relationship Id="rId393" Type="http://schemas.openxmlformats.org/officeDocument/2006/relationships/hyperlink" Target="https://pbprog.ru/tk/pi-1179" TargetMode="External"/><Relationship Id="rId407" Type="http://schemas.openxmlformats.org/officeDocument/2006/relationships/hyperlink" Target="https://pbprog.ru/tk/pi-208" TargetMode="External"/><Relationship Id="rId211" Type="http://schemas.openxmlformats.org/officeDocument/2006/relationships/hyperlink" Target="https://pbprog.ru/tk/pi-153" TargetMode="External"/><Relationship Id="rId232" Type="http://schemas.openxmlformats.org/officeDocument/2006/relationships/hyperlink" Target="https://pbprog.ru/tk/pi-39" TargetMode="External"/><Relationship Id="rId253" Type="http://schemas.openxmlformats.org/officeDocument/2006/relationships/hyperlink" Target="https://pbprog.ru/tk/pi-1794" TargetMode="External"/><Relationship Id="rId274" Type="http://schemas.openxmlformats.org/officeDocument/2006/relationships/hyperlink" Target="https://pbprog.ru/tk/pi-349" TargetMode="External"/><Relationship Id="rId295" Type="http://schemas.openxmlformats.org/officeDocument/2006/relationships/hyperlink" Target="javascript:void(0);" TargetMode="External"/><Relationship Id="rId309" Type="http://schemas.openxmlformats.org/officeDocument/2006/relationships/hyperlink" Target="https://pbprog.ru/tk/pi-1647" TargetMode="External"/><Relationship Id="rId27" Type="http://schemas.openxmlformats.org/officeDocument/2006/relationships/hyperlink" Target="https://pbprog.ru/tk/pi-1666" TargetMode="External"/><Relationship Id="rId48" Type="http://schemas.openxmlformats.org/officeDocument/2006/relationships/hyperlink" Target="https://pbprog.ru/tk/pi-1653" TargetMode="External"/><Relationship Id="rId69" Type="http://schemas.openxmlformats.org/officeDocument/2006/relationships/hyperlink" Target="https://pbprog.ru/databases/foodstuffsschp/9/19.php" TargetMode="External"/><Relationship Id="rId113" Type="http://schemas.openxmlformats.org/officeDocument/2006/relationships/hyperlink" Target="https://pbprog.ru/tk/pi-1219" TargetMode="External"/><Relationship Id="rId134" Type="http://schemas.openxmlformats.org/officeDocument/2006/relationships/hyperlink" Target="https://pbprog.ru/tk/pi-1647" TargetMode="External"/><Relationship Id="rId320" Type="http://schemas.openxmlformats.org/officeDocument/2006/relationships/hyperlink" Target="https://pbprog.ru/tk/tu-257" TargetMode="External"/><Relationship Id="rId80" Type="http://schemas.openxmlformats.org/officeDocument/2006/relationships/hyperlink" Target="https://pbprog.ru/tk/pi-39" TargetMode="External"/><Relationship Id="rId155" Type="http://schemas.openxmlformats.org/officeDocument/2006/relationships/hyperlink" Target="https://pbprog.ru/tk/pi-1666" TargetMode="External"/><Relationship Id="rId176" Type="http://schemas.openxmlformats.org/officeDocument/2006/relationships/hyperlink" Target="https://pbprog.ru/tk/pi-1647" TargetMode="External"/><Relationship Id="rId197" Type="http://schemas.openxmlformats.org/officeDocument/2006/relationships/hyperlink" Target="https://pbprog.ru/tk/pi-39" TargetMode="External"/><Relationship Id="rId341" Type="http://schemas.openxmlformats.org/officeDocument/2006/relationships/hyperlink" Target="https://pbprog.ru/tk/pi-1651" TargetMode="External"/><Relationship Id="rId362" Type="http://schemas.openxmlformats.org/officeDocument/2006/relationships/hyperlink" Target="https://pbprog.ru/tk/pi-573" TargetMode="External"/><Relationship Id="rId383" Type="http://schemas.openxmlformats.org/officeDocument/2006/relationships/hyperlink" Target="https://pbprog.ru/tk/pi-39" TargetMode="External"/><Relationship Id="rId418" Type="http://schemas.openxmlformats.org/officeDocument/2006/relationships/hyperlink" Target="https://pbprog.ru/tk/pi-148" TargetMode="External"/><Relationship Id="rId201" Type="http://schemas.openxmlformats.org/officeDocument/2006/relationships/hyperlink" Target="https://pbprog.ru/tk/pi-1647" TargetMode="External"/><Relationship Id="rId222" Type="http://schemas.openxmlformats.org/officeDocument/2006/relationships/hyperlink" Target="https://pbprog.ru/tk/pi-166" TargetMode="External"/><Relationship Id="rId243" Type="http://schemas.openxmlformats.org/officeDocument/2006/relationships/hyperlink" Target="https://pbprog.ru/tk/pi-1637" TargetMode="External"/><Relationship Id="rId264" Type="http://schemas.openxmlformats.org/officeDocument/2006/relationships/hyperlink" Target="javascript:void(0);" TargetMode="External"/><Relationship Id="rId285" Type="http://schemas.openxmlformats.org/officeDocument/2006/relationships/hyperlink" Target="https://pbprog.ru/tk/pi-480" TargetMode="External"/><Relationship Id="rId17" Type="http://schemas.openxmlformats.org/officeDocument/2006/relationships/hyperlink" Target="https://pbprog.ru/tk/pi-1181" TargetMode="External"/><Relationship Id="rId38" Type="http://schemas.openxmlformats.org/officeDocument/2006/relationships/hyperlink" Target="https://pbprog.ru/tk/pi-981" TargetMode="External"/><Relationship Id="rId59" Type="http://schemas.openxmlformats.org/officeDocument/2006/relationships/hyperlink" Target="https://pbprog.ru/tk/pi-1642" TargetMode="External"/><Relationship Id="rId103" Type="http://schemas.openxmlformats.org/officeDocument/2006/relationships/hyperlink" Target="https://pbprog.ru/tk/pi-102" TargetMode="External"/><Relationship Id="rId124" Type="http://schemas.openxmlformats.org/officeDocument/2006/relationships/hyperlink" Target="https://pbprog.ru/tk/pi-573" TargetMode="External"/><Relationship Id="rId310" Type="http://schemas.openxmlformats.org/officeDocument/2006/relationships/hyperlink" Target="https://pbprog.ru/tk/pi-1647" TargetMode="External"/><Relationship Id="rId70" Type="http://schemas.openxmlformats.org/officeDocument/2006/relationships/hyperlink" Target="https://pbprog.ru/databases/foodstuffsschp/10/8.php" TargetMode="External"/><Relationship Id="rId91" Type="http://schemas.openxmlformats.org/officeDocument/2006/relationships/hyperlink" Target="https://pbprog.ru/tk/pi-166" TargetMode="External"/><Relationship Id="rId145" Type="http://schemas.openxmlformats.org/officeDocument/2006/relationships/hyperlink" Target="https://pbprog.ru/tk/pi-102" TargetMode="External"/><Relationship Id="rId166" Type="http://schemas.openxmlformats.org/officeDocument/2006/relationships/hyperlink" Target="https://pbprog.ru/tk/pi-153" TargetMode="External"/><Relationship Id="rId187" Type="http://schemas.openxmlformats.org/officeDocument/2006/relationships/hyperlink" Target="https://pbprog.ru/tk/pi-369" TargetMode="External"/><Relationship Id="rId331" Type="http://schemas.openxmlformats.org/officeDocument/2006/relationships/hyperlink" Target="https://pbprog.ru/databases/foodstuffsschp/4/152.php" TargetMode="External"/><Relationship Id="rId352" Type="http://schemas.openxmlformats.org/officeDocument/2006/relationships/hyperlink" Target="https://pbprog.ru/tk/pi-1204" TargetMode="External"/><Relationship Id="rId373" Type="http://schemas.openxmlformats.org/officeDocument/2006/relationships/hyperlink" Target="https://pbprog.ru/tk/pi-266" TargetMode="External"/><Relationship Id="rId394" Type="http://schemas.openxmlformats.org/officeDocument/2006/relationships/hyperlink" Target="https://pbprog.ru/tk/pi-153" TargetMode="External"/><Relationship Id="rId408" Type="http://schemas.openxmlformats.org/officeDocument/2006/relationships/hyperlink" Target="https://pbprog.ru/tk/pi-1794" TargetMode="External"/><Relationship Id="rId1" Type="http://schemas.openxmlformats.org/officeDocument/2006/relationships/hyperlink" Target="https://pbprog.ru/tk/pi-1651" TargetMode="External"/><Relationship Id="rId212" Type="http://schemas.openxmlformats.org/officeDocument/2006/relationships/hyperlink" Target="https://pbprog.ru/tk/pi-1181" TargetMode="External"/><Relationship Id="rId233" Type="http://schemas.openxmlformats.org/officeDocument/2006/relationships/hyperlink" Target="https://pbprog.ru/tk/pi-1653" TargetMode="External"/><Relationship Id="rId254" Type="http://schemas.openxmlformats.org/officeDocument/2006/relationships/hyperlink" Target="https://pbprog.ru/tk/pi-743" TargetMode="External"/><Relationship Id="rId28" Type="http://schemas.openxmlformats.org/officeDocument/2006/relationships/hyperlink" Target="https://pbprog.ru/tk/pi-1636" TargetMode="External"/><Relationship Id="rId49" Type="http://schemas.openxmlformats.org/officeDocument/2006/relationships/hyperlink" Target="https://pbprog.ru/tk/pi-39" TargetMode="External"/><Relationship Id="rId114" Type="http://schemas.openxmlformats.org/officeDocument/2006/relationships/hyperlink" Target="https://pbprog.ru/tk/pi-39" TargetMode="External"/><Relationship Id="rId275" Type="http://schemas.openxmlformats.org/officeDocument/2006/relationships/hyperlink" Target="https://pbprog.ru/tk/pi-1800" TargetMode="External"/><Relationship Id="rId296" Type="http://schemas.openxmlformats.org/officeDocument/2006/relationships/hyperlink" Target="https://pbprog.ru/tk/pi-176" TargetMode="External"/><Relationship Id="rId300" Type="http://schemas.openxmlformats.org/officeDocument/2006/relationships/hyperlink" Target="https://pbprog.ru/tk/pi-834" TargetMode="External"/><Relationship Id="rId60" Type="http://schemas.openxmlformats.org/officeDocument/2006/relationships/hyperlink" Target="https://pbprog.ru/tk/pi-1181" TargetMode="External"/><Relationship Id="rId81" Type="http://schemas.openxmlformats.org/officeDocument/2006/relationships/hyperlink" Target="https://pbprog.ru/tk/pi-253" TargetMode="External"/><Relationship Id="rId135" Type="http://schemas.openxmlformats.org/officeDocument/2006/relationships/hyperlink" Target="javascript:void(0);" TargetMode="External"/><Relationship Id="rId156" Type="http://schemas.openxmlformats.org/officeDocument/2006/relationships/hyperlink" Target="https://pbprog.ru/tk/pi-1636" TargetMode="External"/><Relationship Id="rId177" Type="http://schemas.openxmlformats.org/officeDocument/2006/relationships/hyperlink" Target="https://pbprog.ru/tk/pi-698" TargetMode="External"/><Relationship Id="rId198" Type="http://schemas.openxmlformats.org/officeDocument/2006/relationships/hyperlink" Target="https://pbprog.ru/tk/pi-1637" TargetMode="External"/><Relationship Id="rId321" Type="http://schemas.openxmlformats.org/officeDocument/2006/relationships/hyperlink" Target="https://pbprog.ru/tk/pi-791" TargetMode="External"/><Relationship Id="rId342" Type="http://schemas.openxmlformats.org/officeDocument/2006/relationships/hyperlink" Target="https://pbprog.ru/tk/pi-1159" TargetMode="External"/><Relationship Id="rId363" Type="http://schemas.openxmlformats.org/officeDocument/2006/relationships/hyperlink" Target="https://pbprog.ru/tk/pi-1181" TargetMode="External"/><Relationship Id="rId384" Type="http://schemas.openxmlformats.org/officeDocument/2006/relationships/hyperlink" Target="https://pbprog.ru/tk/pi-349" TargetMode="External"/><Relationship Id="rId419" Type="http://schemas.openxmlformats.org/officeDocument/2006/relationships/hyperlink" Target="https://pbprog.ru/tk/pi-39" TargetMode="External"/><Relationship Id="rId202" Type="http://schemas.openxmlformats.org/officeDocument/2006/relationships/hyperlink" Target="javascript:void(0);" TargetMode="External"/><Relationship Id="rId223" Type="http://schemas.openxmlformats.org/officeDocument/2006/relationships/hyperlink" Target="https://pbprog.ru/tk/pi-39" TargetMode="External"/><Relationship Id="rId244" Type="http://schemas.openxmlformats.org/officeDocument/2006/relationships/hyperlink" Target="https://pbprog.ru/tk/pi-1636" TargetMode="External"/><Relationship Id="rId18" Type="http://schemas.openxmlformats.org/officeDocument/2006/relationships/hyperlink" Target="https://pbprog.ru/tk/pi-102" TargetMode="External"/><Relationship Id="rId39" Type="http://schemas.openxmlformats.org/officeDocument/2006/relationships/hyperlink" Target="https://pbprog.ru/tk/pi-345" TargetMode="External"/><Relationship Id="rId265" Type="http://schemas.openxmlformats.org/officeDocument/2006/relationships/hyperlink" Target="https://pbprog.ru/tk/pi-1206" TargetMode="External"/><Relationship Id="rId286" Type="http://schemas.openxmlformats.org/officeDocument/2006/relationships/hyperlink" Target="https://pbprog.ru/tk/pi-166" TargetMode="External"/><Relationship Id="rId50" Type="http://schemas.openxmlformats.org/officeDocument/2006/relationships/hyperlink" Target="https://pbprog.ru/tk/pi-1647" TargetMode="External"/><Relationship Id="rId104" Type="http://schemas.openxmlformats.org/officeDocument/2006/relationships/hyperlink" Target="https://pbprog.ru/tk/pi-229" TargetMode="External"/><Relationship Id="rId125" Type="http://schemas.openxmlformats.org/officeDocument/2006/relationships/hyperlink" Target="https://pbprog.ru/tk/pi-1181" TargetMode="External"/><Relationship Id="rId146" Type="http://schemas.openxmlformats.org/officeDocument/2006/relationships/hyperlink" Target="https://pbprog.ru/tk/pi-794" TargetMode="External"/><Relationship Id="rId167" Type="http://schemas.openxmlformats.org/officeDocument/2006/relationships/hyperlink" Target="https://pbprog.ru/tk/pi-244" TargetMode="External"/><Relationship Id="rId188" Type="http://schemas.openxmlformats.org/officeDocument/2006/relationships/hyperlink" Target="https://pbprog.ru/tk/pi-284" TargetMode="External"/><Relationship Id="rId311" Type="http://schemas.openxmlformats.org/officeDocument/2006/relationships/hyperlink" Target="javascript:void(0);" TargetMode="External"/><Relationship Id="rId332" Type="http://schemas.openxmlformats.org/officeDocument/2006/relationships/hyperlink" Target="https://pbprog.ru/databases/foodstuffsschp/4/152.php" TargetMode="External"/><Relationship Id="rId353" Type="http://schemas.openxmlformats.org/officeDocument/2006/relationships/hyperlink" Target="https://pbprog.ru/tk/pi-39" TargetMode="External"/><Relationship Id="rId374" Type="http://schemas.openxmlformats.org/officeDocument/2006/relationships/hyperlink" Target="https://pbprog.ru/tk/pi-1183" TargetMode="External"/><Relationship Id="rId395" Type="http://schemas.openxmlformats.org/officeDocument/2006/relationships/hyperlink" Target="https://pbprog.ru/tk/pi-1181" TargetMode="External"/><Relationship Id="rId409" Type="http://schemas.openxmlformats.org/officeDocument/2006/relationships/hyperlink" Target="https://pbprog.ru/tk/pi-128" TargetMode="External"/><Relationship Id="rId71" Type="http://schemas.openxmlformats.org/officeDocument/2006/relationships/hyperlink" Target="https://pbprog.ru/databases/foodstuffsschp/13/118.php" TargetMode="External"/><Relationship Id="rId92" Type="http://schemas.openxmlformats.org/officeDocument/2006/relationships/hyperlink" Target="https://pbprog.ru/tk/pi-39" TargetMode="External"/><Relationship Id="rId213" Type="http://schemas.openxmlformats.org/officeDocument/2006/relationships/hyperlink" Target="https://pbprog.ru/tk/pi-1642" TargetMode="External"/><Relationship Id="rId234" Type="http://schemas.openxmlformats.org/officeDocument/2006/relationships/hyperlink" Target="https://pbprog.ru/tk/pi-39" TargetMode="External"/><Relationship Id="rId420" Type="http://schemas.openxmlformats.org/officeDocument/2006/relationships/hyperlink" Target="https://pbprog.ru/tk/tu-43" TargetMode="External"/><Relationship Id="rId2" Type="http://schemas.openxmlformats.org/officeDocument/2006/relationships/hyperlink" Target="https://pbprog.ru/tk/pi-484" TargetMode="External"/><Relationship Id="rId29" Type="http://schemas.openxmlformats.org/officeDocument/2006/relationships/hyperlink" Target="https://pbprog.ru/tk/pi-39" TargetMode="External"/><Relationship Id="rId255" Type="http://schemas.openxmlformats.org/officeDocument/2006/relationships/hyperlink" Target="https://pbprog.ru/tk/t1-519" TargetMode="External"/><Relationship Id="rId276" Type="http://schemas.openxmlformats.org/officeDocument/2006/relationships/hyperlink" Target="https://pbprog.ru/tk/pi-1224" TargetMode="External"/><Relationship Id="rId297" Type="http://schemas.openxmlformats.org/officeDocument/2006/relationships/hyperlink" Target="https://pbprog.ru/tk/pi-805" TargetMode="External"/><Relationship Id="rId40" Type="http://schemas.openxmlformats.org/officeDocument/2006/relationships/hyperlink" Target="https://pbprog.ru/tk/pi-804" TargetMode="External"/><Relationship Id="rId115" Type="http://schemas.openxmlformats.org/officeDocument/2006/relationships/hyperlink" Target="https://pbprog.ru/tk/pi-327" TargetMode="External"/><Relationship Id="rId136" Type="http://schemas.openxmlformats.org/officeDocument/2006/relationships/hyperlink" Target="https://pbprog.ru/tk/pi-698" TargetMode="External"/><Relationship Id="rId157" Type="http://schemas.openxmlformats.org/officeDocument/2006/relationships/hyperlink" Target="https://pbprog.ru/tk/pi-39" TargetMode="External"/><Relationship Id="rId178" Type="http://schemas.openxmlformats.org/officeDocument/2006/relationships/hyperlink" Target="https://pbprog.ru/tk/pi-39" TargetMode="External"/><Relationship Id="rId301" Type="http://schemas.openxmlformats.org/officeDocument/2006/relationships/hyperlink" Target="https://pbprog.ru/tk/pi-1643" TargetMode="External"/><Relationship Id="rId322" Type="http://schemas.openxmlformats.org/officeDocument/2006/relationships/hyperlink" Target="https://pbprog.ru/tk/pi-1179" TargetMode="External"/><Relationship Id="rId343" Type="http://schemas.openxmlformats.org/officeDocument/2006/relationships/hyperlink" Target="https://pbprog.ru/tk/pi-39" TargetMode="External"/><Relationship Id="rId364" Type="http://schemas.openxmlformats.org/officeDocument/2006/relationships/hyperlink" Target="https://pbprog.ru/tk/pi-153" TargetMode="External"/><Relationship Id="rId61" Type="http://schemas.openxmlformats.org/officeDocument/2006/relationships/hyperlink" Target="https://pbprog.ru/tk/pi-1637" TargetMode="External"/><Relationship Id="rId82" Type="http://schemas.openxmlformats.org/officeDocument/2006/relationships/hyperlink" Target="https://pbprog.ru/tk/pi-1651" TargetMode="External"/><Relationship Id="rId199" Type="http://schemas.openxmlformats.org/officeDocument/2006/relationships/hyperlink" Target="https://pbprog.ru/tk/pi-1204" TargetMode="External"/><Relationship Id="rId203" Type="http://schemas.openxmlformats.org/officeDocument/2006/relationships/hyperlink" Target="https://pbprog.ru/tk/pi-557" TargetMode="External"/><Relationship Id="rId385" Type="http://schemas.openxmlformats.org/officeDocument/2006/relationships/hyperlink" Target="https://pbprog.ru/tk/pi-1800" TargetMode="External"/><Relationship Id="rId19" Type="http://schemas.openxmlformats.org/officeDocument/2006/relationships/hyperlink" Target="https://pbprog.ru/tk/pi-794" TargetMode="External"/><Relationship Id="rId224" Type="http://schemas.openxmlformats.org/officeDocument/2006/relationships/hyperlink" Target="https://pbprog.ru/tk/pi-1159" TargetMode="External"/><Relationship Id="rId245" Type="http://schemas.openxmlformats.org/officeDocument/2006/relationships/hyperlink" Target="https://pbprog.ru/tk/pi-39" TargetMode="External"/><Relationship Id="rId266" Type="http://schemas.openxmlformats.org/officeDocument/2006/relationships/hyperlink" Target="https://pbprog.ru/tk/pi-39" TargetMode="External"/><Relationship Id="rId287" Type="http://schemas.openxmlformats.org/officeDocument/2006/relationships/hyperlink" Target="https://pbprog.ru/tk/pi-265" TargetMode="External"/><Relationship Id="rId410" Type="http://schemas.openxmlformats.org/officeDocument/2006/relationships/hyperlink" Target="https://pbprog.ru/tk/pi-743" TargetMode="External"/><Relationship Id="rId30" Type="http://schemas.openxmlformats.org/officeDocument/2006/relationships/hyperlink" Target="https://pbprog.ru/tk/pi-1741" TargetMode="External"/><Relationship Id="rId105" Type="http://schemas.openxmlformats.org/officeDocument/2006/relationships/hyperlink" Target="https://pbprog.ru/tk/pi-206" TargetMode="External"/><Relationship Id="rId126" Type="http://schemas.openxmlformats.org/officeDocument/2006/relationships/hyperlink" Target="https://pbprog.ru/tk/pi-153" TargetMode="External"/><Relationship Id="rId147" Type="http://schemas.openxmlformats.org/officeDocument/2006/relationships/hyperlink" Target="https://pbprog.ru/tk/pi-1742" TargetMode="External"/><Relationship Id="rId168" Type="http://schemas.openxmlformats.org/officeDocument/2006/relationships/hyperlink" Target="https://pbprog.ru/tk/pi-1653" TargetMode="External"/><Relationship Id="rId312" Type="http://schemas.openxmlformats.org/officeDocument/2006/relationships/hyperlink" Target="https://pbprog.ru/tk/pi-698" TargetMode="External"/><Relationship Id="rId333" Type="http://schemas.openxmlformats.org/officeDocument/2006/relationships/hyperlink" Target="https://pbprog.ru/databases/foodstuffsschp/10/8.php" TargetMode="External"/><Relationship Id="rId354" Type="http://schemas.openxmlformats.org/officeDocument/2006/relationships/hyperlink" Target="https://pbprog.ru/tk/pi-1647" TargetMode="External"/><Relationship Id="rId51" Type="http://schemas.openxmlformats.org/officeDocument/2006/relationships/hyperlink" Target="https://pbprog.ru/tk/pi-1753" TargetMode="External"/><Relationship Id="rId72" Type="http://schemas.openxmlformats.org/officeDocument/2006/relationships/hyperlink" Target="https://pbprog.ru/tk/pi-1643" TargetMode="External"/><Relationship Id="rId93" Type="http://schemas.openxmlformats.org/officeDocument/2006/relationships/hyperlink" Target="https://pbprog.ru/tk/pi-1159" TargetMode="External"/><Relationship Id="rId189" Type="http://schemas.openxmlformats.org/officeDocument/2006/relationships/hyperlink" Target="https://pbprog.ru/tk/pi-95" TargetMode="External"/><Relationship Id="rId375" Type="http://schemas.openxmlformats.org/officeDocument/2006/relationships/hyperlink" Target="https://pbprog.ru/tk/pi-39" TargetMode="External"/><Relationship Id="rId396" Type="http://schemas.openxmlformats.org/officeDocument/2006/relationships/hyperlink" Target="https://pbprog.ru/tk/pi-1653" TargetMode="External"/><Relationship Id="rId3" Type="http://schemas.openxmlformats.org/officeDocument/2006/relationships/hyperlink" Target="https://pbprog.ru/tk/pi-1183" TargetMode="External"/><Relationship Id="rId214" Type="http://schemas.openxmlformats.org/officeDocument/2006/relationships/hyperlink" Target="https://pbprog.ru/tk/pi-1182" TargetMode="External"/><Relationship Id="rId235" Type="http://schemas.openxmlformats.org/officeDocument/2006/relationships/hyperlink" Target="https://pbprog.ru/tk/pi-1800" TargetMode="External"/><Relationship Id="rId256" Type="http://schemas.openxmlformats.org/officeDocument/2006/relationships/hyperlink" Target="https://pbprog.ru/tk/t1-520" TargetMode="External"/><Relationship Id="rId277" Type="http://schemas.openxmlformats.org/officeDocument/2006/relationships/hyperlink" Target="https://pbprog.ru/tk/pi-153" TargetMode="External"/><Relationship Id="rId298" Type="http://schemas.openxmlformats.org/officeDocument/2006/relationships/hyperlink" Target="https://pbprog.ru/tk/pi-1651" TargetMode="External"/><Relationship Id="rId400" Type="http://schemas.openxmlformats.org/officeDocument/2006/relationships/hyperlink" Target="https://pbprog.ru/tk/pi-1219" TargetMode="External"/><Relationship Id="rId421" Type="http://schemas.openxmlformats.org/officeDocument/2006/relationships/printerSettings" Target="../printerSettings/printerSettings20.bin"/><Relationship Id="rId116" Type="http://schemas.openxmlformats.org/officeDocument/2006/relationships/hyperlink" Target="https://pbprog.ru/tk/pi-1647" TargetMode="External"/><Relationship Id="rId137" Type="http://schemas.openxmlformats.org/officeDocument/2006/relationships/hyperlink" Target="https://pbprog.ru/tk/pi-39" TargetMode="External"/><Relationship Id="rId158" Type="http://schemas.openxmlformats.org/officeDocument/2006/relationships/hyperlink" Target="https://pbprog.ru/tk/pi-1741" TargetMode="External"/><Relationship Id="rId302" Type="http://schemas.openxmlformats.org/officeDocument/2006/relationships/hyperlink" Target="https://pbprog.ru/tk/pi-1653" TargetMode="External"/><Relationship Id="rId323" Type="http://schemas.openxmlformats.org/officeDocument/2006/relationships/hyperlink" Target="https://pbprog.ru/tk/pi-153" TargetMode="External"/><Relationship Id="rId344" Type="http://schemas.openxmlformats.org/officeDocument/2006/relationships/hyperlink" Target="https://pbprog.ru/tk/pi-1275" TargetMode="External"/><Relationship Id="rId20" Type="http://schemas.openxmlformats.org/officeDocument/2006/relationships/hyperlink" Target="https://pbprog.ru/tk/pi-1742" TargetMode="External"/><Relationship Id="rId41" Type="http://schemas.openxmlformats.org/officeDocument/2006/relationships/hyperlink" Target="https://pbprog.ru/tk/pi-187" TargetMode="External"/><Relationship Id="rId62" Type="http://schemas.openxmlformats.org/officeDocument/2006/relationships/hyperlink" Target="https://pbprog.ru/tk/pi-1636" TargetMode="External"/><Relationship Id="rId83" Type="http://schemas.openxmlformats.org/officeDocument/2006/relationships/hyperlink" Target="https://pbprog.ru/tk/pi-1159" TargetMode="External"/><Relationship Id="rId179" Type="http://schemas.openxmlformats.org/officeDocument/2006/relationships/hyperlink" Target="https://pbprog.ru/tk/tu-496" TargetMode="External"/><Relationship Id="rId365" Type="http://schemas.openxmlformats.org/officeDocument/2006/relationships/hyperlink" Target="https://pbprog.ru/tk/pi-1642" TargetMode="External"/><Relationship Id="rId386" Type="http://schemas.openxmlformats.org/officeDocument/2006/relationships/hyperlink" Target="https://pbprog.ru/tk/pi-1224" TargetMode="External"/><Relationship Id="rId190" Type="http://schemas.openxmlformats.org/officeDocument/2006/relationships/hyperlink" Target="https://pbprog.ru/tk/pi-97" TargetMode="External"/><Relationship Id="rId204" Type="http://schemas.openxmlformats.org/officeDocument/2006/relationships/hyperlink" Target="https://pbprog.ru/tk/pi-558" TargetMode="External"/><Relationship Id="rId225" Type="http://schemas.openxmlformats.org/officeDocument/2006/relationships/hyperlink" Target="https://pbprog.ru/tk/pi-1651" TargetMode="External"/><Relationship Id="rId246" Type="http://schemas.openxmlformats.org/officeDocument/2006/relationships/hyperlink" Target="https://pbprog.ru/tk/pi-1219" TargetMode="External"/><Relationship Id="rId267" Type="http://schemas.openxmlformats.org/officeDocument/2006/relationships/hyperlink" Target="https://pbprog.ru/tk/pi-1183" TargetMode="External"/><Relationship Id="rId288" Type="http://schemas.openxmlformats.org/officeDocument/2006/relationships/hyperlink" Target="https://pbprog.ru/tk/pi-256" TargetMode="External"/><Relationship Id="rId411" Type="http://schemas.openxmlformats.org/officeDocument/2006/relationships/hyperlink" Target="https://pbprog.ru/tk/pi-804" TargetMode="External"/><Relationship Id="rId106" Type="http://schemas.openxmlformats.org/officeDocument/2006/relationships/hyperlink" Target="https://pbprog.ru/tk/pi-480" TargetMode="External"/><Relationship Id="rId127" Type="http://schemas.openxmlformats.org/officeDocument/2006/relationships/hyperlink" Target="https://pbprog.ru/tk/pi-1642" TargetMode="External"/><Relationship Id="rId313" Type="http://schemas.openxmlformats.org/officeDocument/2006/relationships/hyperlink" Target="https://pbprog.ru/tk/pi-39" TargetMode="External"/><Relationship Id="rId10" Type="http://schemas.openxmlformats.org/officeDocument/2006/relationships/hyperlink" Target="https://pbprog.ru/tk/pi-1653" TargetMode="External"/><Relationship Id="rId31" Type="http://schemas.openxmlformats.org/officeDocument/2006/relationships/hyperlink" Target="https://pbprog.ru/tk/pi-327" TargetMode="External"/><Relationship Id="rId52" Type="http://schemas.openxmlformats.org/officeDocument/2006/relationships/hyperlink" Target="https://pbprog.ru/tk/pi-805" TargetMode="External"/><Relationship Id="rId73" Type="http://schemas.openxmlformats.org/officeDocument/2006/relationships/hyperlink" Target="https://pbprog.ru/tk/pi-396" TargetMode="External"/><Relationship Id="rId94" Type="http://schemas.openxmlformats.org/officeDocument/2006/relationships/hyperlink" Target="https://pbprog.ru/tk/pi-1651" TargetMode="External"/><Relationship Id="rId148" Type="http://schemas.openxmlformats.org/officeDocument/2006/relationships/hyperlink" Target="https://pbprog.ru/tk/pi-1671" TargetMode="External"/><Relationship Id="rId169" Type="http://schemas.openxmlformats.org/officeDocument/2006/relationships/hyperlink" Target="https://pbprog.ru/tk/pi-1184" TargetMode="External"/><Relationship Id="rId334" Type="http://schemas.openxmlformats.org/officeDocument/2006/relationships/hyperlink" Target="https://pbprog.ru/databases/foodstuffsschp/12/314.php" TargetMode="External"/><Relationship Id="rId355" Type="http://schemas.openxmlformats.org/officeDocument/2006/relationships/hyperlink" Target="javascript:void(0);" TargetMode="External"/><Relationship Id="rId376" Type="http://schemas.openxmlformats.org/officeDocument/2006/relationships/hyperlink" Target="https://pbprog.ru/tk/pi-1653" TargetMode="External"/><Relationship Id="rId397" Type="http://schemas.openxmlformats.org/officeDocument/2006/relationships/hyperlink" Target="https://pbprog.ru/tk/pi-1642" TargetMode="External"/><Relationship Id="rId4" Type="http://schemas.openxmlformats.org/officeDocument/2006/relationships/hyperlink" Target="https://pbprog.ru/tk/pi-39" TargetMode="External"/><Relationship Id="rId180" Type="http://schemas.openxmlformats.org/officeDocument/2006/relationships/hyperlink" Target="https://pbprog.ru/tk/pi-1653" TargetMode="External"/><Relationship Id="rId215" Type="http://schemas.openxmlformats.org/officeDocument/2006/relationships/hyperlink" Target="javascript:void(0);" TargetMode="External"/><Relationship Id="rId236" Type="http://schemas.openxmlformats.org/officeDocument/2006/relationships/hyperlink" Target="javascript:void(0);" TargetMode="External"/><Relationship Id="rId257" Type="http://schemas.openxmlformats.org/officeDocument/2006/relationships/hyperlink" Target="https://pbprog.ru/tk/t1-521" TargetMode="External"/><Relationship Id="rId278" Type="http://schemas.openxmlformats.org/officeDocument/2006/relationships/hyperlink" Target="https://pbprog.ru/tk/pi-1181" TargetMode="External"/><Relationship Id="rId401" Type="http://schemas.openxmlformats.org/officeDocument/2006/relationships/hyperlink" Target="https://pbprog.ru/tk/pi-39" TargetMode="External"/><Relationship Id="rId422" Type="http://schemas.openxmlformats.org/officeDocument/2006/relationships/drawing" Target="../drawings/drawing8.xml"/><Relationship Id="rId303" Type="http://schemas.openxmlformats.org/officeDocument/2006/relationships/hyperlink" Target="https://pbprog.ru/tk/pi-148" TargetMode="External"/><Relationship Id="rId42" Type="http://schemas.openxmlformats.org/officeDocument/2006/relationships/hyperlink" Target="https://pbprog.ru/tk/pi-39" TargetMode="External"/><Relationship Id="rId84" Type="http://schemas.openxmlformats.org/officeDocument/2006/relationships/hyperlink" Target="https://pbprog.ru/tk/pi-39" TargetMode="External"/><Relationship Id="rId138" Type="http://schemas.openxmlformats.org/officeDocument/2006/relationships/hyperlink" Target="https://pbprog.ru/tk/pi-1653" TargetMode="External"/><Relationship Id="rId345" Type="http://schemas.openxmlformats.org/officeDocument/2006/relationships/hyperlink" Target="https://pbprog.ru/tk/pi-1653" TargetMode="External"/><Relationship Id="rId387" Type="http://schemas.openxmlformats.org/officeDocument/2006/relationships/hyperlink" Target="https://pbprog.ru/tk/pi-153" TargetMode="External"/><Relationship Id="rId191" Type="http://schemas.openxmlformats.org/officeDocument/2006/relationships/hyperlink" Target="https://pbprog.ru/tk/pi-102" TargetMode="External"/><Relationship Id="rId205" Type="http://schemas.openxmlformats.org/officeDocument/2006/relationships/hyperlink" Target="https://pbprog.ru/tk/pi-559" TargetMode="External"/><Relationship Id="rId247" Type="http://schemas.openxmlformats.org/officeDocument/2006/relationships/hyperlink" Target="https://pbprog.ru/tk/pi-39" TargetMode="External"/><Relationship Id="rId412" Type="http://schemas.openxmlformats.org/officeDocument/2006/relationships/hyperlink" Target="https://pbprog.ru/tk/pi-187" TargetMode="External"/><Relationship Id="rId107" Type="http://schemas.openxmlformats.org/officeDocument/2006/relationships/hyperlink" Target="https://pbprog.ru/tk/pi-166" TargetMode="External"/><Relationship Id="rId289" Type="http://schemas.openxmlformats.org/officeDocument/2006/relationships/hyperlink" Target="https://pbprog.ru/tk/pi-42" TargetMode="External"/><Relationship Id="rId11" Type="http://schemas.openxmlformats.org/officeDocument/2006/relationships/hyperlink" Target="https://pbprog.ru/tk/pi-147" TargetMode="External"/><Relationship Id="rId53" Type="http://schemas.openxmlformats.org/officeDocument/2006/relationships/hyperlink" Target="https://pbprog.ru/tk/pi-369" TargetMode="External"/><Relationship Id="rId149" Type="http://schemas.openxmlformats.org/officeDocument/2006/relationships/hyperlink" Target="https://pbprog.ru/tk/tu-257" TargetMode="External"/><Relationship Id="rId314" Type="http://schemas.openxmlformats.org/officeDocument/2006/relationships/hyperlink" Target="https://pbprog.ru/tk/pi-1653" TargetMode="External"/><Relationship Id="rId356" Type="http://schemas.openxmlformats.org/officeDocument/2006/relationships/hyperlink" Target="https://pbprog.ru/tk/pi-562" TargetMode="External"/><Relationship Id="rId398" Type="http://schemas.openxmlformats.org/officeDocument/2006/relationships/hyperlink" Target="https://pbprog.ru/tk/pi-39" TargetMode="External"/><Relationship Id="rId95" Type="http://schemas.openxmlformats.org/officeDocument/2006/relationships/hyperlink" Target="https://pbprog.ru/tk/pi-1653" TargetMode="External"/><Relationship Id="rId160" Type="http://schemas.openxmlformats.org/officeDocument/2006/relationships/hyperlink" Target="https://pbprog.ru/tk/pi-102" TargetMode="External"/><Relationship Id="rId216" Type="http://schemas.openxmlformats.org/officeDocument/2006/relationships/hyperlink" Target="https://pbprog.ru/tk/pi-698" TargetMode="External"/><Relationship Id="rId258" Type="http://schemas.openxmlformats.org/officeDocument/2006/relationships/hyperlink" Target="javascript:void(0);" TargetMode="External"/></Relationships>
</file>

<file path=xl/worksheets/_rels/sheet26.xml.rels><?xml version="1.0" encoding="UTF-8" standalone="yes"?>
<Relationships xmlns="http://schemas.openxmlformats.org/package/2006/relationships"><Relationship Id="rId117" Type="http://schemas.openxmlformats.org/officeDocument/2006/relationships/hyperlink" Target="https://pbprog.ru/tk/pi-561" TargetMode="External"/><Relationship Id="rId299" Type="http://schemas.openxmlformats.org/officeDocument/2006/relationships/hyperlink" Target="https://pbprog.ru/tk/pi-1183" TargetMode="External"/><Relationship Id="rId21" Type="http://schemas.openxmlformats.org/officeDocument/2006/relationships/hyperlink" Target="https://pbprog.ru/tk/pi-1181" TargetMode="External"/><Relationship Id="rId63" Type="http://schemas.openxmlformats.org/officeDocument/2006/relationships/hyperlink" Target="https://pbprog.ru/databases/foodstuffsschp/12/314.php" TargetMode="External"/><Relationship Id="rId159" Type="http://schemas.openxmlformats.org/officeDocument/2006/relationships/hyperlink" Target="https://pbprog.ru/tk/pi-153" TargetMode="External"/><Relationship Id="rId324" Type="http://schemas.openxmlformats.org/officeDocument/2006/relationships/hyperlink" Target="https://pbprog.ru/databases/foodstuffsschp/4/152.php" TargetMode="External"/><Relationship Id="rId366" Type="http://schemas.openxmlformats.org/officeDocument/2006/relationships/hyperlink" Target="https://pbprog.ru/tk/pi-1183" TargetMode="External"/><Relationship Id="rId170" Type="http://schemas.openxmlformats.org/officeDocument/2006/relationships/hyperlink" Target="https://pbprog.ru/tk/pi-698" TargetMode="External"/><Relationship Id="rId226" Type="http://schemas.openxmlformats.org/officeDocument/2006/relationships/hyperlink" Target="https://pbprog.ru/tk/pi-1653" TargetMode="External"/><Relationship Id="rId268" Type="http://schemas.openxmlformats.org/officeDocument/2006/relationships/hyperlink" Target="https://pbprog.ru/tk/pi-147" TargetMode="External"/><Relationship Id="rId32" Type="http://schemas.openxmlformats.org/officeDocument/2006/relationships/hyperlink" Target="javascript:void(0);" TargetMode="External"/><Relationship Id="rId74" Type="http://schemas.openxmlformats.org/officeDocument/2006/relationships/hyperlink" Target="https://pbprog.ru/tk/pi-1653" TargetMode="External"/><Relationship Id="rId128" Type="http://schemas.openxmlformats.org/officeDocument/2006/relationships/hyperlink" Target="https://pbprog.ru/tk/pi-166" TargetMode="External"/><Relationship Id="rId335" Type="http://schemas.openxmlformats.org/officeDocument/2006/relationships/hyperlink" Target="https://pbprog.ru/tk/pi-39" TargetMode="External"/><Relationship Id="rId377" Type="http://schemas.openxmlformats.org/officeDocument/2006/relationships/hyperlink" Target="https://pbprog.ru/tk/pi-95" TargetMode="External"/><Relationship Id="rId5" Type="http://schemas.openxmlformats.org/officeDocument/2006/relationships/hyperlink" Target="https://pbprog.ru/tk/pi-1647" TargetMode="External"/><Relationship Id="rId181" Type="http://schemas.openxmlformats.org/officeDocument/2006/relationships/hyperlink" Target="https://pbprog.ru/tk/pi-284" TargetMode="External"/><Relationship Id="rId237" Type="http://schemas.openxmlformats.org/officeDocument/2006/relationships/hyperlink" Target="https://pbprog.ru/tk/pi-1636" TargetMode="External"/><Relationship Id="rId402" Type="http://schemas.openxmlformats.org/officeDocument/2006/relationships/hyperlink" Target="https://pbprog.ru/tk/pi-1647" TargetMode="External"/><Relationship Id="rId279" Type="http://schemas.openxmlformats.org/officeDocument/2006/relationships/hyperlink" Target="https://pbprog.ru/tk/pi-265" TargetMode="External"/><Relationship Id="rId43" Type="http://schemas.openxmlformats.org/officeDocument/2006/relationships/hyperlink" Target="https://pbprog.ru/tk/pi-39" TargetMode="External"/><Relationship Id="rId139" Type="http://schemas.openxmlformats.org/officeDocument/2006/relationships/hyperlink" Target="https://pbprog.ru/tk/pi-794" TargetMode="External"/><Relationship Id="rId290" Type="http://schemas.openxmlformats.org/officeDocument/2006/relationships/hyperlink" Target="https://pbprog.ru/tk/pi-1651" TargetMode="External"/><Relationship Id="rId304" Type="http://schemas.openxmlformats.org/officeDocument/2006/relationships/hyperlink" Target="https://pbprog.ru/tk/pi-698" TargetMode="External"/><Relationship Id="rId346" Type="http://schemas.openxmlformats.org/officeDocument/2006/relationships/hyperlink" Target="https://pbprog.ru/tk/pi-1647" TargetMode="External"/><Relationship Id="rId388" Type="http://schemas.openxmlformats.org/officeDocument/2006/relationships/hyperlink" Target="https://pbprog.ru/tk/pi-39" TargetMode="External"/><Relationship Id="rId85" Type="http://schemas.openxmlformats.org/officeDocument/2006/relationships/hyperlink" Target="https://pbprog.ru/tk/pi-244" TargetMode="External"/><Relationship Id="rId150" Type="http://schemas.openxmlformats.org/officeDocument/2006/relationships/hyperlink" Target="https://pbprog.ru/tk/pi-39" TargetMode="External"/><Relationship Id="rId171" Type="http://schemas.openxmlformats.org/officeDocument/2006/relationships/hyperlink" Target="https://pbprog.ru/tk/pi-39" TargetMode="External"/><Relationship Id="rId192" Type="http://schemas.openxmlformats.org/officeDocument/2006/relationships/hyperlink" Target="https://pbprog.ru/tk/pi-1204" TargetMode="External"/><Relationship Id="rId206" Type="http://schemas.openxmlformats.org/officeDocument/2006/relationships/hyperlink" Target="https://pbprog.ru/tk/pi-1642" TargetMode="External"/><Relationship Id="rId227" Type="http://schemas.openxmlformats.org/officeDocument/2006/relationships/hyperlink" Target="https://pbprog.ru/tk/pi-39" TargetMode="External"/><Relationship Id="rId413" Type="http://schemas.openxmlformats.org/officeDocument/2006/relationships/hyperlink" Target="https://pbprog.ru/tk/pi-1800" TargetMode="External"/><Relationship Id="rId248" Type="http://schemas.openxmlformats.org/officeDocument/2006/relationships/hyperlink" Target="https://pbprog.ru/tk/t1-519" TargetMode="External"/><Relationship Id="rId269" Type="http://schemas.openxmlformats.org/officeDocument/2006/relationships/hyperlink" Target="https://pbprog.ru/tk/pi-39" TargetMode="External"/><Relationship Id="rId12" Type="http://schemas.openxmlformats.org/officeDocument/2006/relationships/hyperlink" Target="https://pbprog.ru/tk/pi-39" TargetMode="External"/><Relationship Id="rId33" Type="http://schemas.openxmlformats.org/officeDocument/2006/relationships/hyperlink" Target="https://pbprog.ru/tk/pi-44" TargetMode="External"/><Relationship Id="rId108" Type="http://schemas.openxmlformats.org/officeDocument/2006/relationships/hyperlink" Target="https://pbprog.ru/tk/pi-42" TargetMode="External"/><Relationship Id="rId129" Type="http://schemas.openxmlformats.org/officeDocument/2006/relationships/hyperlink" Target="https://pbprog.ru/tk/pi-1183" TargetMode="External"/><Relationship Id="rId280" Type="http://schemas.openxmlformats.org/officeDocument/2006/relationships/hyperlink" Target="https://pbprog.ru/tk/pi-256" TargetMode="External"/><Relationship Id="rId315" Type="http://schemas.openxmlformats.org/officeDocument/2006/relationships/hyperlink" Target="https://pbprog.ru/tk/pi-153" TargetMode="External"/><Relationship Id="rId336" Type="http://schemas.openxmlformats.org/officeDocument/2006/relationships/hyperlink" Target="https://pbprog.ru/tk/pi-1275" TargetMode="External"/><Relationship Id="rId357" Type="http://schemas.openxmlformats.org/officeDocument/2006/relationships/hyperlink" Target="https://pbprog.ru/tk/pi-1642" TargetMode="External"/><Relationship Id="rId54" Type="http://schemas.openxmlformats.org/officeDocument/2006/relationships/hyperlink" Target="https://pbprog.ru/tk/pi-153" TargetMode="External"/><Relationship Id="rId75" Type="http://schemas.openxmlformats.org/officeDocument/2006/relationships/hyperlink" Target="https://pbprog.ru/tk/pi-148" TargetMode="External"/><Relationship Id="rId96" Type="http://schemas.openxmlformats.org/officeDocument/2006/relationships/hyperlink" Target="https://pbprog.ru/tk/pi-1647" TargetMode="External"/><Relationship Id="rId140" Type="http://schemas.openxmlformats.org/officeDocument/2006/relationships/hyperlink" Target="https://pbprog.ru/tk/pi-1742" TargetMode="External"/><Relationship Id="rId161" Type="http://schemas.openxmlformats.org/officeDocument/2006/relationships/hyperlink" Target="https://pbprog.ru/tk/pi-1653" TargetMode="External"/><Relationship Id="rId182" Type="http://schemas.openxmlformats.org/officeDocument/2006/relationships/hyperlink" Target="https://pbprog.ru/tk/pi-95" TargetMode="External"/><Relationship Id="rId217" Type="http://schemas.openxmlformats.org/officeDocument/2006/relationships/hyperlink" Target="https://pbprog.ru/tk/pi-1159" TargetMode="External"/><Relationship Id="rId378" Type="http://schemas.openxmlformats.org/officeDocument/2006/relationships/hyperlink" Target="https://pbprog.ru/tk/pi-97" TargetMode="External"/><Relationship Id="rId399" Type="http://schemas.openxmlformats.org/officeDocument/2006/relationships/hyperlink" Target="https://pbprog.ru/tk/pi-187" TargetMode="External"/><Relationship Id="rId403" Type="http://schemas.openxmlformats.org/officeDocument/2006/relationships/hyperlink" Target="https://pbprog.ru/tk/pi-1643" TargetMode="External"/><Relationship Id="rId6" Type="http://schemas.openxmlformats.org/officeDocument/2006/relationships/hyperlink" Target="https://pbprog.ru/tk/pi-1647" TargetMode="External"/><Relationship Id="rId238" Type="http://schemas.openxmlformats.org/officeDocument/2006/relationships/hyperlink" Target="https://pbprog.ru/tk/pi-39" TargetMode="External"/><Relationship Id="rId259" Type="http://schemas.openxmlformats.org/officeDocument/2006/relationships/hyperlink" Target="https://pbprog.ru/tk/pi-1653" TargetMode="External"/><Relationship Id="rId424" Type="http://schemas.openxmlformats.org/officeDocument/2006/relationships/hyperlink" Target="https://pbprog.ru/tk/pi-1224" TargetMode="External"/><Relationship Id="rId23" Type="http://schemas.openxmlformats.org/officeDocument/2006/relationships/hyperlink" Target="https://pbprog.ru/tk/pi-1666" TargetMode="External"/><Relationship Id="rId119" Type="http://schemas.openxmlformats.org/officeDocument/2006/relationships/hyperlink" Target="https://pbprog.ru/tk/pi-564" TargetMode="External"/><Relationship Id="rId270" Type="http://schemas.openxmlformats.org/officeDocument/2006/relationships/hyperlink" Target="https://pbprog.ru/tk/pi-698" TargetMode="External"/><Relationship Id="rId291" Type="http://schemas.openxmlformats.org/officeDocument/2006/relationships/hyperlink" Target="https://pbprog.ru/tk/pi-1184" TargetMode="External"/><Relationship Id="rId305" Type="http://schemas.openxmlformats.org/officeDocument/2006/relationships/hyperlink" Target="https://pbprog.ru/tk/pi-39" TargetMode="External"/><Relationship Id="rId326" Type="http://schemas.openxmlformats.org/officeDocument/2006/relationships/hyperlink" Target="https://pbprog.ru/databases/foodstuffsschp/12/314.php" TargetMode="External"/><Relationship Id="rId347" Type="http://schemas.openxmlformats.org/officeDocument/2006/relationships/hyperlink" Target="javascript:void(0);" TargetMode="External"/><Relationship Id="rId44" Type="http://schemas.openxmlformats.org/officeDocument/2006/relationships/hyperlink" Target="https://pbprog.ru/tk/pi-1653" TargetMode="External"/><Relationship Id="rId65" Type="http://schemas.openxmlformats.org/officeDocument/2006/relationships/hyperlink" Target="https://pbprog.ru/databases/foodstuffsschp/9/19.php" TargetMode="External"/><Relationship Id="rId86" Type="http://schemas.openxmlformats.org/officeDocument/2006/relationships/hyperlink" Target="https://pbprog.ru/tk/pi-1639" TargetMode="External"/><Relationship Id="rId130" Type="http://schemas.openxmlformats.org/officeDocument/2006/relationships/hyperlink" Target="https://pbprog.ru/tk/pi-39" TargetMode="External"/><Relationship Id="rId151" Type="http://schemas.openxmlformats.org/officeDocument/2006/relationships/hyperlink" Target="https://pbprog.ru/tk/pi-1741" TargetMode="External"/><Relationship Id="rId368" Type="http://schemas.openxmlformats.org/officeDocument/2006/relationships/hyperlink" Target="https://pbprog.ru/tk/pi-1653" TargetMode="External"/><Relationship Id="rId389" Type="http://schemas.openxmlformats.org/officeDocument/2006/relationships/hyperlink" Target="https://pbprog.ru/tk/pi-327" TargetMode="External"/><Relationship Id="rId172" Type="http://schemas.openxmlformats.org/officeDocument/2006/relationships/hyperlink" Target="https://pbprog.ru/tk/tu-496" TargetMode="External"/><Relationship Id="rId193" Type="http://schemas.openxmlformats.org/officeDocument/2006/relationships/hyperlink" Target="https://pbprog.ru/tk/pi-39" TargetMode="External"/><Relationship Id="rId207" Type="http://schemas.openxmlformats.org/officeDocument/2006/relationships/hyperlink" Target="https://pbprog.ru/tk/pi-1182" TargetMode="External"/><Relationship Id="rId228" Type="http://schemas.openxmlformats.org/officeDocument/2006/relationships/hyperlink" Target="https://pbprog.ru/tk/pi-1800" TargetMode="External"/><Relationship Id="rId249" Type="http://schemas.openxmlformats.org/officeDocument/2006/relationships/hyperlink" Target="https://pbprog.ru/tk/t1-520" TargetMode="External"/><Relationship Id="rId414" Type="http://schemas.openxmlformats.org/officeDocument/2006/relationships/hyperlink" Target="https://pbprog.ru/tk/pi-1224" TargetMode="External"/><Relationship Id="rId13" Type="http://schemas.openxmlformats.org/officeDocument/2006/relationships/hyperlink" Target="https://pbprog.ru/tk/pi-102" TargetMode="External"/><Relationship Id="rId109" Type="http://schemas.openxmlformats.org/officeDocument/2006/relationships/hyperlink" Target="https://pbprog.ru/tk/pi-964" TargetMode="External"/><Relationship Id="rId260" Type="http://schemas.openxmlformats.org/officeDocument/2006/relationships/hyperlink" Target="https://pbprog.ru/tk/pi-39" TargetMode="External"/><Relationship Id="rId281" Type="http://schemas.openxmlformats.org/officeDocument/2006/relationships/hyperlink" Target="https://pbprog.ru/tk/pi-42" TargetMode="External"/><Relationship Id="rId316" Type="http://schemas.openxmlformats.org/officeDocument/2006/relationships/hyperlink" Target="https://pbprog.ru/tk/pi-1181" TargetMode="External"/><Relationship Id="rId337" Type="http://schemas.openxmlformats.org/officeDocument/2006/relationships/hyperlink" Target="https://pbprog.ru/tk/pi-1653" TargetMode="External"/><Relationship Id="rId34" Type="http://schemas.openxmlformats.org/officeDocument/2006/relationships/hyperlink" Target="https://pbprog.ru/tk/pi-981" TargetMode="External"/><Relationship Id="rId55" Type="http://schemas.openxmlformats.org/officeDocument/2006/relationships/hyperlink" Target="https://pbprog.ru/tk/pi-1642" TargetMode="External"/><Relationship Id="rId76" Type="http://schemas.openxmlformats.org/officeDocument/2006/relationships/hyperlink" Target="https://pbprog.ru/tk/pi-39" TargetMode="External"/><Relationship Id="rId97" Type="http://schemas.openxmlformats.org/officeDocument/2006/relationships/hyperlink" Target="https://pbprog.ru/tk/pi-1800" TargetMode="External"/><Relationship Id="rId120" Type="http://schemas.openxmlformats.org/officeDocument/2006/relationships/hyperlink" Target="https://pbprog.ru/tk/pi-565" TargetMode="External"/><Relationship Id="rId141" Type="http://schemas.openxmlformats.org/officeDocument/2006/relationships/hyperlink" Target="https://pbprog.ru/tk/pi-1671" TargetMode="External"/><Relationship Id="rId358" Type="http://schemas.openxmlformats.org/officeDocument/2006/relationships/hyperlink" Target="https://pbprog.ru/tk/pi-1182" TargetMode="External"/><Relationship Id="rId379" Type="http://schemas.openxmlformats.org/officeDocument/2006/relationships/hyperlink" Target="https://pbprog.ru/tk/pi-102" TargetMode="External"/><Relationship Id="rId7" Type="http://schemas.openxmlformats.org/officeDocument/2006/relationships/hyperlink" Target="https://pbprog.ru/tk/pi-698" TargetMode="External"/><Relationship Id="rId162" Type="http://schemas.openxmlformats.org/officeDocument/2006/relationships/hyperlink" Target="https://pbprog.ru/tk/pi-1184" TargetMode="External"/><Relationship Id="rId183" Type="http://schemas.openxmlformats.org/officeDocument/2006/relationships/hyperlink" Target="https://pbprog.ru/tk/pi-97" TargetMode="External"/><Relationship Id="rId218" Type="http://schemas.openxmlformats.org/officeDocument/2006/relationships/hyperlink" Target="https://pbprog.ru/tk/pi-1651" TargetMode="External"/><Relationship Id="rId239" Type="http://schemas.openxmlformats.org/officeDocument/2006/relationships/hyperlink" Target="https://pbprog.ru/tk/pi-1219" TargetMode="External"/><Relationship Id="rId390" Type="http://schemas.openxmlformats.org/officeDocument/2006/relationships/hyperlink" Target="https://pbprog.ru/tk/pi-1647" TargetMode="External"/><Relationship Id="rId404" Type="http://schemas.openxmlformats.org/officeDocument/2006/relationships/hyperlink" Target="https://pbprog.ru/tk/pi-1653" TargetMode="External"/><Relationship Id="rId425" Type="http://schemas.openxmlformats.org/officeDocument/2006/relationships/hyperlink" Target="https://pbprog.ru/tk/pi-153" TargetMode="External"/><Relationship Id="rId250" Type="http://schemas.openxmlformats.org/officeDocument/2006/relationships/hyperlink" Target="https://pbprog.ru/tk/t1-521" TargetMode="External"/><Relationship Id="rId271" Type="http://schemas.openxmlformats.org/officeDocument/2006/relationships/hyperlink" Target="https://pbprog.ru/tk/pi-244" TargetMode="External"/><Relationship Id="rId292" Type="http://schemas.openxmlformats.org/officeDocument/2006/relationships/hyperlink" Target="https://pbprog.ru/tk/pi-834" TargetMode="External"/><Relationship Id="rId306" Type="http://schemas.openxmlformats.org/officeDocument/2006/relationships/hyperlink" Target="https://pbprog.ru/tk/pi-1653" TargetMode="External"/><Relationship Id="rId24" Type="http://schemas.openxmlformats.org/officeDocument/2006/relationships/hyperlink" Target="https://pbprog.ru/tk/pi-1636" TargetMode="External"/><Relationship Id="rId45" Type="http://schemas.openxmlformats.org/officeDocument/2006/relationships/hyperlink" Target="https://pbprog.ru/tk/pi-39" TargetMode="External"/><Relationship Id="rId66" Type="http://schemas.openxmlformats.org/officeDocument/2006/relationships/hyperlink" Target="https://pbprog.ru/databases/foodstuffsschp/10/8.php" TargetMode="External"/><Relationship Id="rId87" Type="http://schemas.openxmlformats.org/officeDocument/2006/relationships/hyperlink" Target="javascript:void(0);" TargetMode="External"/><Relationship Id="rId110" Type="http://schemas.openxmlformats.org/officeDocument/2006/relationships/hyperlink" Target="https://pbprog.ru/tk/pi-153" TargetMode="External"/><Relationship Id="rId131" Type="http://schemas.openxmlformats.org/officeDocument/2006/relationships/hyperlink" Target="https://pbprog.ru/tk/pi-1653" TargetMode="External"/><Relationship Id="rId327" Type="http://schemas.openxmlformats.org/officeDocument/2006/relationships/hyperlink" Target="https://pbprog.ru/databases/foodstuffsschp/12/5.php" TargetMode="External"/><Relationship Id="rId348" Type="http://schemas.openxmlformats.org/officeDocument/2006/relationships/hyperlink" Target="https://pbprog.ru/tk/pi-562" TargetMode="External"/><Relationship Id="rId369" Type="http://schemas.openxmlformats.org/officeDocument/2006/relationships/hyperlink" Target="https://pbprog.ru/tk/pi-1184" TargetMode="External"/><Relationship Id="rId152" Type="http://schemas.openxmlformats.org/officeDocument/2006/relationships/hyperlink" Target="https://pbprog.ru/tk/pi-327" TargetMode="External"/><Relationship Id="rId173" Type="http://schemas.openxmlformats.org/officeDocument/2006/relationships/hyperlink" Target="https://pbprog.ru/tk/pi-1653" TargetMode="External"/><Relationship Id="rId194" Type="http://schemas.openxmlformats.org/officeDocument/2006/relationships/hyperlink" Target="https://pbprog.ru/tk/pi-1647" TargetMode="External"/><Relationship Id="rId208" Type="http://schemas.openxmlformats.org/officeDocument/2006/relationships/hyperlink" Target="javascript:void(0);" TargetMode="External"/><Relationship Id="rId229" Type="http://schemas.openxmlformats.org/officeDocument/2006/relationships/hyperlink" Target="javascript:void(0);" TargetMode="External"/><Relationship Id="rId380" Type="http://schemas.openxmlformats.org/officeDocument/2006/relationships/hyperlink" Target="https://pbprog.ru/tk/pi-1179" TargetMode="External"/><Relationship Id="rId415" Type="http://schemas.openxmlformats.org/officeDocument/2006/relationships/hyperlink" Target="https://pbprog.ru/tk/pi-153" TargetMode="External"/><Relationship Id="rId240" Type="http://schemas.openxmlformats.org/officeDocument/2006/relationships/hyperlink" Target="https://pbprog.ru/tk/pi-39" TargetMode="External"/><Relationship Id="rId261" Type="http://schemas.openxmlformats.org/officeDocument/2006/relationships/hyperlink" Target="javascript:void(0);" TargetMode="External"/><Relationship Id="rId14" Type="http://schemas.openxmlformats.org/officeDocument/2006/relationships/hyperlink" Target="https://pbprog.ru/tk/pi-794" TargetMode="External"/><Relationship Id="rId35" Type="http://schemas.openxmlformats.org/officeDocument/2006/relationships/hyperlink" Target="https://pbprog.ru/tk/pi-345" TargetMode="External"/><Relationship Id="rId56" Type="http://schemas.openxmlformats.org/officeDocument/2006/relationships/hyperlink" Target="https://pbprog.ru/tk/pi-1181" TargetMode="External"/><Relationship Id="rId77" Type="http://schemas.openxmlformats.org/officeDocument/2006/relationships/hyperlink" Target="javascript:void(0);" TargetMode="External"/><Relationship Id="rId100" Type="http://schemas.openxmlformats.org/officeDocument/2006/relationships/hyperlink" Target="https://pbprog.ru/tk/pi-39" TargetMode="External"/><Relationship Id="rId282" Type="http://schemas.openxmlformats.org/officeDocument/2006/relationships/hyperlink" Target="https://pbprog.ru/tk/pi-964" TargetMode="External"/><Relationship Id="rId317" Type="http://schemas.openxmlformats.org/officeDocument/2006/relationships/hyperlink" Target="https://pbprog.ru/tk/tu-43" TargetMode="External"/><Relationship Id="rId338" Type="http://schemas.openxmlformats.org/officeDocument/2006/relationships/hyperlink" Target="https://pbprog.ru/tk/pi-327" TargetMode="External"/><Relationship Id="rId359" Type="http://schemas.openxmlformats.org/officeDocument/2006/relationships/hyperlink" Target="javascript:void(0);" TargetMode="External"/><Relationship Id="rId8" Type="http://schemas.openxmlformats.org/officeDocument/2006/relationships/hyperlink" Target="https://pbprog.ru/tk/pi-39" TargetMode="External"/><Relationship Id="rId98" Type="http://schemas.openxmlformats.org/officeDocument/2006/relationships/hyperlink" Target="https://pbprog.ru/tk/pi-244" TargetMode="External"/><Relationship Id="rId121" Type="http://schemas.openxmlformats.org/officeDocument/2006/relationships/hyperlink" Target="https://pbprog.ru/tk/pi-571" TargetMode="External"/><Relationship Id="rId142" Type="http://schemas.openxmlformats.org/officeDocument/2006/relationships/hyperlink" Target="https://pbprog.ru/tk/tu-257" TargetMode="External"/><Relationship Id="rId163" Type="http://schemas.openxmlformats.org/officeDocument/2006/relationships/hyperlink" Target="javascript:void(0);" TargetMode="External"/><Relationship Id="rId184" Type="http://schemas.openxmlformats.org/officeDocument/2006/relationships/hyperlink" Target="https://pbprog.ru/tk/pi-102" TargetMode="External"/><Relationship Id="rId219" Type="http://schemas.openxmlformats.org/officeDocument/2006/relationships/hyperlink" Target="https://pbprog.ru/tk/pi-1653" TargetMode="External"/><Relationship Id="rId370" Type="http://schemas.openxmlformats.org/officeDocument/2006/relationships/hyperlink" Target="https://pbprog.ru/tk/pi-1647" TargetMode="External"/><Relationship Id="rId391" Type="http://schemas.openxmlformats.org/officeDocument/2006/relationships/hyperlink" Target="javascript:void(0);" TargetMode="External"/><Relationship Id="rId405" Type="http://schemas.openxmlformats.org/officeDocument/2006/relationships/hyperlink" Target="https://pbprog.ru/tk/pi-148" TargetMode="External"/><Relationship Id="rId426" Type="http://schemas.openxmlformats.org/officeDocument/2006/relationships/hyperlink" Target="https://pbprog.ru/tk/pi-1181" TargetMode="External"/><Relationship Id="rId230" Type="http://schemas.openxmlformats.org/officeDocument/2006/relationships/hyperlink" Target="https://pbprog.ru/tk/pi-95" TargetMode="External"/><Relationship Id="rId251" Type="http://schemas.openxmlformats.org/officeDocument/2006/relationships/hyperlink" Target="javascript:void(0);" TargetMode="External"/><Relationship Id="rId25" Type="http://schemas.openxmlformats.org/officeDocument/2006/relationships/hyperlink" Target="https://pbprog.ru/tk/pi-39" TargetMode="External"/><Relationship Id="rId46" Type="http://schemas.openxmlformats.org/officeDocument/2006/relationships/hyperlink" Target="https://pbprog.ru/tk/pi-1647" TargetMode="External"/><Relationship Id="rId67" Type="http://schemas.openxmlformats.org/officeDocument/2006/relationships/hyperlink" Target="https://pbprog.ru/databases/foodstuffsschp/13/118.php" TargetMode="External"/><Relationship Id="rId272" Type="http://schemas.openxmlformats.org/officeDocument/2006/relationships/hyperlink" Target="https://pbprog.ru/tk/t1-35" TargetMode="External"/><Relationship Id="rId293" Type="http://schemas.openxmlformats.org/officeDocument/2006/relationships/hyperlink" Target="https://pbprog.ru/tk/pi-1643" TargetMode="External"/><Relationship Id="rId307" Type="http://schemas.openxmlformats.org/officeDocument/2006/relationships/hyperlink" Target="https://pbprog.ru/tk/pi-39" TargetMode="External"/><Relationship Id="rId328" Type="http://schemas.openxmlformats.org/officeDocument/2006/relationships/hyperlink" Target="https://pbprog.ru/databases/foodstuffsschp/9/19.php" TargetMode="External"/><Relationship Id="rId349" Type="http://schemas.openxmlformats.org/officeDocument/2006/relationships/hyperlink" Target="https://pbprog.ru/tk/pi-561" TargetMode="External"/><Relationship Id="rId88" Type="http://schemas.openxmlformats.org/officeDocument/2006/relationships/hyperlink" Target="https://pbprog.ru/tk/pi-1620" TargetMode="External"/><Relationship Id="rId111" Type="http://schemas.openxmlformats.org/officeDocument/2006/relationships/hyperlink" Target="https://pbprog.ru/tk/pi-1219" TargetMode="External"/><Relationship Id="rId132" Type="http://schemas.openxmlformats.org/officeDocument/2006/relationships/hyperlink" Target="https://pbprog.ru/tk/pi-1647" TargetMode="External"/><Relationship Id="rId153" Type="http://schemas.openxmlformats.org/officeDocument/2006/relationships/hyperlink" Target="https://pbprog.ru/tk/pi-102" TargetMode="External"/><Relationship Id="rId174" Type="http://schemas.openxmlformats.org/officeDocument/2006/relationships/hyperlink" Target="https://pbprog.ru/tk/pi-147" TargetMode="External"/><Relationship Id="rId195" Type="http://schemas.openxmlformats.org/officeDocument/2006/relationships/hyperlink" Target="javascript:void(0);" TargetMode="External"/><Relationship Id="rId209" Type="http://schemas.openxmlformats.org/officeDocument/2006/relationships/hyperlink" Target="https://pbprog.ru/tk/pi-698" TargetMode="External"/><Relationship Id="rId360" Type="http://schemas.openxmlformats.org/officeDocument/2006/relationships/hyperlink" Target="https://pbprog.ru/tk/pi-698" TargetMode="External"/><Relationship Id="rId381" Type="http://schemas.openxmlformats.org/officeDocument/2006/relationships/hyperlink" Target="https://pbprog.ru/tk/pi-153" TargetMode="External"/><Relationship Id="rId416" Type="http://schemas.openxmlformats.org/officeDocument/2006/relationships/hyperlink" Target="https://pbprog.ru/tk/pi-1181" TargetMode="External"/><Relationship Id="rId220" Type="http://schemas.openxmlformats.org/officeDocument/2006/relationships/hyperlink" Target="https://pbprog.ru/tk/pi-1335" TargetMode="External"/><Relationship Id="rId241" Type="http://schemas.openxmlformats.org/officeDocument/2006/relationships/hyperlink" Target="https://pbprog.ru/tk/pi-327" TargetMode="External"/><Relationship Id="rId15" Type="http://schemas.openxmlformats.org/officeDocument/2006/relationships/hyperlink" Target="https://pbprog.ru/tk/pi-1742" TargetMode="External"/><Relationship Id="rId36" Type="http://schemas.openxmlformats.org/officeDocument/2006/relationships/hyperlink" Target="https://pbprog.ru/tk/pi-804" TargetMode="External"/><Relationship Id="rId57" Type="http://schemas.openxmlformats.org/officeDocument/2006/relationships/hyperlink" Target="https://pbprog.ru/tk/pi-1637" TargetMode="External"/><Relationship Id="rId262" Type="http://schemas.openxmlformats.org/officeDocument/2006/relationships/hyperlink" Target="https://pbprog.ru/tk/pi-1206" TargetMode="External"/><Relationship Id="rId283" Type="http://schemas.openxmlformats.org/officeDocument/2006/relationships/hyperlink" Target="https://pbprog.ru/tk/pi-153" TargetMode="External"/><Relationship Id="rId318" Type="http://schemas.openxmlformats.org/officeDocument/2006/relationships/hyperlink" Target="https://pbprog.ru/tk/pi-1666" TargetMode="External"/><Relationship Id="rId339" Type="http://schemas.openxmlformats.org/officeDocument/2006/relationships/hyperlink" Target="https://pbprog.ru/tk/pi-244" TargetMode="External"/><Relationship Id="rId78" Type="http://schemas.openxmlformats.org/officeDocument/2006/relationships/hyperlink" Target="https://pbprog.ru/tk/pi-253" TargetMode="External"/><Relationship Id="rId99" Type="http://schemas.openxmlformats.org/officeDocument/2006/relationships/hyperlink" Target="https://pbprog.ru/tk/t1-35" TargetMode="External"/><Relationship Id="rId101" Type="http://schemas.openxmlformats.org/officeDocument/2006/relationships/hyperlink" Target="https://pbprog.ru/tk/pi-102" TargetMode="External"/><Relationship Id="rId122" Type="http://schemas.openxmlformats.org/officeDocument/2006/relationships/hyperlink" Target="https://pbprog.ru/tk/pi-573" TargetMode="External"/><Relationship Id="rId143" Type="http://schemas.openxmlformats.org/officeDocument/2006/relationships/hyperlink" Target="https://pbprog.ru/tk/pi-791" TargetMode="External"/><Relationship Id="rId164" Type="http://schemas.openxmlformats.org/officeDocument/2006/relationships/hyperlink" Target="https://pbprog.ru/tk/pi-266" TargetMode="External"/><Relationship Id="rId185" Type="http://schemas.openxmlformats.org/officeDocument/2006/relationships/hyperlink" Target="https://pbprog.ru/tk/pi-1179" TargetMode="External"/><Relationship Id="rId350" Type="http://schemas.openxmlformats.org/officeDocument/2006/relationships/hyperlink" Target="https://pbprog.ru/tk/pi-563" TargetMode="External"/><Relationship Id="rId371" Type="http://schemas.openxmlformats.org/officeDocument/2006/relationships/hyperlink" Target="javascript:void(0);" TargetMode="External"/><Relationship Id="rId406" Type="http://schemas.openxmlformats.org/officeDocument/2006/relationships/hyperlink" Target="https://pbprog.ru/tk/pi-39" TargetMode="External"/><Relationship Id="rId9" Type="http://schemas.openxmlformats.org/officeDocument/2006/relationships/hyperlink" Target="https://pbprog.ru/tk/tu-496" TargetMode="External"/><Relationship Id="rId210" Type="http://schemas.openxmlformats.org/officeDocument/2006/relationships/hyperlink" Target="https://pbprog.ru/tk/pi-39" TargetMode="External"/><Relationship Id="rId392" Type="http://schemas.openxmlformats.org/officeDocument/2006/relationships/hyperlink" Target="https://pbprog.ru/tk/pi-941" TargetMode="External"/><Relationship Id="rId427" Type="http://schemas.openxmlformats.org/officeDocument/2006/relationships/printerSettings" Target="../printerSettings/printerSettings21.bin"/><Relationship Id="rId26" Type="http://schemas.openxmlformats.org/officeDocument/2006/relationships/hyperlink" Target="https://pbprog.ru/tk/pi-1741" TargetMode="External"/><Relationship Id="rId231" Type="http://schemas.openxmlformats.org/officeDocument/2006/relationships/hyperlink" Target="https://pbprog.ru/tk/pi-102" TargetMode="External"/><Relationship Id="rId252" Type="http://schemas.openxmlformats.org/officeDocument/2006/relationships/hyperlink" Target="https://pbprog.ru/tk/pi-1335" TargetMode="External"/><Relationship Id="rId273" Type="http://schemas.openxmlformats.org/officeDocument/2006/relationships/hyperlink" Target="https://pbprog.ru/tk/pi-39" TargetMode="External"/><Relationship Id="rId294" Type="http://schemas.openxmlformats.org/officeDocument/2006/relationships/hyperlink" Target="https://pbprog.ru/tk/pi-1653" TargetMode="External"/><Relationship Id="rId308" Type="http://schemas.openxmlformats.org/officeDocument/2006/relationships/hyperlink" Target="https://pbprog.ru/tk/pi-102" TargetMode="External"/><Relationship Id="rId329" Type="http://schemas.openxmlformats.org/officeDocument/2006/relationships/hyperlink" Target="https://pbprog.ru/databases/foodstuffsschp/10/8.php" TargetMode="External"/><Relationship Id="rId47" Type="http://schemas.openxmlformats.org/officeDocument/2006/relationships/hyperlink" Target="https://pbprog.ru/tk/pi-1753" TargetMode="External"/><Relationship Id="rId68" Type="http://schemas.openxmlformats.org/officeDocument/2006/relationships/hyperlink" Target="https://pbprog.ru/tk/pi-1643" TargetMode="External"/><Relationship Id="rId89" Type="http://schemas.openxmlformats.org/officeDocument/2006/relationships/hyperlink" Target="https://pbprog.ru/tk/pi-166" TargetMode="External"/><Relationship Id="rId112" Type="http://schemas.openxmlformats.org/officeDocument/2006/relationships/hyperlink" Target="https://pbprog.ru/tk/pi-39" TargetMode="External"/><Relationship Id="rId133" Type="http://schemas.openxmlformats.org/officeDocument/2006/relationships/hyperlink" Target="javascript:void(0);" TargetMode="External"/><Relationship Id="rId154" Type="http://schemas.openxmlformats.org/officeDocument/2006/relationships/hyperlink" Target="https://pbprog.ru/tk/pi-187" TargetMode="External"/><Relationship Id="rId175" Type="http://schemas.openxmlformats.org/officeDocument/2006/relationships/hyperlink" Target="https://pbprog.ru/tk/pi-39" TargetMode="External"/><Relationship Id="rId340" Type="http://schemas.openxmlformats.org/officeDocument/2006/relationships/hyperlink" Target="https://pbprog.ru/tk/pi-1639" TargetMode="External"/><Relationship Id="rId361" Type="http://schemas.openxmlformats.org/officeDocument/2006/relationships/hyperlink" Target="https://pbprog.ru/tk/pi-39" TargetMode="External"/><Relationship Id="rId196" Type="http://schemas.openxmlformats.org/officeDocument/2006/relationships/hyperlink" Target="https://pbprog.ru/tk/pi-557" TargetMode="External"/><Relationship Id="rId200" Type="http://schemas.openxmlformats.org/officeDocument/2006/relationships/hyperlink" Target="https://pbprog.ru/tk/pi-573" TargetMode="External"/><Relationship Id="rId382" Type="http://schemas.openxmlformats.org/officeDocument/2006/relationships/hyperlink" Target="https://pbprog.ru/tk/pi-1181" TargetMode="External"/><Relationship Id="rId417" Type="http://schemas.openxmlformats.org/officeDocument/2006/relationships/hyperlink" Target="https://pbprog.ru/tk/pi-349" TargetMode="External"/><Relationship Id="rId16" Type="http://schemas.openxmlformats.org/officeDocument/2006/relationships/hyperlink" Target="https://pbprog.ru/tk/pi-1671" TargetMode="External"/><Relationship Id="rId221" Type="http://schemas.openxmlformats.org/officeDocument/2006/relationships/hyperlink" Target="https://pbprog.ru/tk/pi-471" TargetMode="External"/><Relationship Id="rId242" Type="http://schemas.openxmlformats.org/officeDocument/2006/relationships/hyperlink" Target="https://pbprog.ru/tk/pi-1647" TargetMode="External"/><Relationship Id="rId263" Type="http://schemas.openxmlformats.org/officeDocument/2006/relationships/hyperlink" Target="https://pbprog.ru/tk/pi-39" TargetMode="External"/><Relationship Id="rId284" Type="http://schemas.openxmlformats.org/officeDocument/2006/relationships/hyperlink" Target="https://pbprog.ru/tk/pi-102" TargetMode="External"/><Relationship Id="rId319" Type="http://schemas.openxmlformats.org/officeDocument/2006/relationships/hyperlink" Target="https://pbprog.ru/tk/pi-1636" TargetMode="External"/><Relationship Id="rId37" Type="http://schemas.openxmlformats.org/officeDocument/2006/relationships/hyperlink" Target="https://pbprog.ru/tk/pi-187" TargetMode="External"/><Relationship Id="rId58" Type="http://schemas.openxmlformats.org/officeDocument/2006/relationships/hyperlink" Target="https://pbprog.ru/tk/pi-1636" TargetMode="External"/><Relationship Id="rId79" Type="http://schemas.openxmlformats.org/officeDocument/2006/relationships/hyperlink" Target="https://pbprog.ru/tk/pi-1651" TargetMode="External"/><Relationship Id="rId102" Type="http://schemas.openxmlformats.org/officeDocument/2006/relationships/hyperlink" Target="https://pbprog.ru/tk/pi-229" TargetMode="External"/><Relationship Id="rId123" Type="http://schemas.openxmlformats.org/officeDocument/2006/relationships/hyperlink" Target="https://pbprog.ru/tk/pi-1181" TargetMode="External"/><Relationship Id="rId144" Type="http://schemas.openxmlformats.org/officeDocument/2006/relationships/hyperlink" Target="https://pbprog.ru/tk/pi-1179" TargetMode="External"/><Relationship Id="rId330" Type="http://schemas.openxmlformats.org/officeDocument/2006/relationships/hyperlink" Target="https://pbprog.ru/databases/foodstuffsschp/13/118.php" TargetMode="External"/><Relationship Id="rId90" Type="http://schemas.openxmlformats.org/officeDocument/2006/relationships/hyperlink" Target="https://pbprog.ru/tk/pi-39" TargetMode="External"/><Relationship Id="rId165" Type="http://schemas.openxmlformats.org/officeDocument/2006/relationships/hyperlink" Target="https://pbprog.ru/tk/pi-1183" TargetMode="External"/><Relationship Id="rId186" Type="http://schemas.openxmlformats.org/officeDocument/2006/relationships/hyperlink" Target="https://pbprog.ru/tk/pi-153" TargetMode="External"/><Relationship Id="rId351" Type="http://schemas.openxmlformats.org/officeDocument/2006/relationships/hyperlink" Target="https://pbprog.ru/tk/pi-564" TargetMode="External"/><Relationship Id="rId372" Type="http://schemas.openxmlformats.org/officeDocument/2006/relationships/hyperlink" Target="https://pbprog.ru/tk/pi-698" TargetMode="External"/><Relationship Id="rId393" Type="http://schemas.openxmlformats.org/officeDocument/2006/relationships/hyperlink" Target="https://pbprog.ru/tk/pi-931" TargetMode="External"/><Relationship Id="rId407" Type="http://schemas.openxmlformats.org/officeDocument/2006/relationships/hyperlink" Target="https://pbprog.ru/tk/pi-349" TargetMode="External"/><Relationship Id="rId428" Type="http://schemas.openxmlformats.org/officeDocument/2006/relationships/drawing" Target="../drawings/drawing9.xml"/><Relationship Id="rId211" Type="http://schemas.openxmlformats.org/officeDocument/2006/relationships/hyperlink" Target="https://pbprog.ru/tk/pi-1653" TargetMode="External"/><Relationship Id="rId232" Type="http://schemas.openxmlformats.org/officeDocument/2006/relationships/hyperlink" Target="https://pbprog.ru/tk/pi-1179" TargetMode="External"/><Relationship Id="rId253" Type="http://schemas.openxmlformats.org/officeDocument/2006/relationships/hyperlink" Target="https://pbprog.ru/tk/pi-255" TargetMode="External"/><Relationship Id="rId274" Type="http://schemas.openxmlformats.org/officeDocument/2006/relationships/hyperlink" Target="https://pbprog.ru/tk/pi-102" TargetMode="External"/><Relationship Id="rId295" Type="http://schemas.openxmlformats.org/officeDocument/2006/relationships/hyperlink" Target="https://pbprog.ru/tk/pi-148" TargetMode="External"/><Relationship Id="rId309" Type="http://schemas.openxmlformats.org/officeDocument/2006/relationships/hyperlink" Target="https://pbprog.ru/tk/pi-794" TargetMode="External"/><Relationship Id="rId27" Type="http://schemas.openxmlformats.org/officeDocument/2006/relationships/hyperlink" Target="https://pbprog.ru/tk/pi-327" TargetMode="External"/><Relationship Id="rId48" Type="http://schemas.openxmlformats.org/officeDocument/2006/relationships/hyperlink" Target="https://pbprog.ru/tk/pi-805" TargetMode="External"/><Relationship Id="rId69" Type="http://schemas.openxmlformats.org/officeDocument/2006/relationships/hyperlink" Target="https://pbprog.ru/tk/pi-396" TargetMode="External"/><Relationship Id="rId113" Type="http://schemas.openxmlformats.org/officeDocument/2006/relationships/hyperlink" Target="https://pbprog.ru/tk/pi-327" TargetMode="External"/><Relationship Id="rId134" Type="http://schemas.openxmlformats.org/officeDocument/2006/relationships/hyperlink" Target="https://pbprog.ru/tk/pi-698" TargetMode="External"/><Relationship Id="rId320" Type="http://schemas.openxmlformats.org/officeDocument/2006/relationships/hyperlink" Target="https://pbprog.ru/tk/pi-39" TargetMode="External"/><Relationship Id="rId80" Type="http://schemas.openxmlformats.org/officeDocument/2006/relationships/hyperlink" Target="https://pbprog.ru/tk/pi-1159" TargetMode="External"/><Relationship Id="rId155" Type="http://schemas.openxmlformats.org/officeDocument/2006/relationships/hyperlink" Target="https://pbprog.ru/tk/pi-1647" TargetMode="External"/><Relationship Id="rId176" Type="http://schemas.openxmlformats.org/officeDocument/2006/relationships/hyperlink" Target="javascript:void(0);" TargetMode="External"/><Relationship Id="rId197" Type="http://schemas.openxmlformats.org/officeDocument/2006/relationships/hyperlink" Target="https://pbprog.ru/tk/pi-558" TargetMode="External"/><Relationship Id="rId341" Type="http://schemas.openxmlformats.org/officeDocument/2006/relationships/hyperlink" Target="https://pbprog.ru/tk/pi-1800" TargetMode="External"/><Relationship Id="rId362" Type="http://schemas.openxmlformats.org/officeDocument/2006/relationships/hyperlink" Target="https://pbprog.ru/tk/pi-1653" TargetMode="External"/><Relationship Id="rId383" Type="http://schemas.openxmlformats.org/officeDocument/2006/relationships/hyperlink" Target="https://pbprog.ru/tk/pi-1653" TargetMode="External"/><Relationship Id="rId418" Type="http://schemas.openxmlformats.org/officeDocument/2006/relationships/hyperlink" Target="https://pbprog.ru/tk/pi-1800" TargetMode="External"/><Relationship Id="rId201" Type="http://schemas.openxmlformats.org/officeDocument/2006/relationships/hyperlink" Target="https://pbprog.ru/tk/pi-577" TargetMode="External"/><Relationship Id="rId222" Type="http://schemas.openxmlformats.org/officeDocument/2006/relationships/hyperlink" Target="https://pbprog.ru/tk/pi-1647" TargetMode="External"/><Relationship Id="rId243" Type="http://schemas.openxmlformats.org/officeDocument/2006/relationships/hyperlink" Target="javascript:void(0);" TargetMode="External"/><Relationship Id="rId264" Type="http://schemas.openxmlformats.org/officeDocument/2006/relationships/hyperlink" Target="https://pbprog.ru/tk/pi-1183" TargetMode="External"/><Relationship Id="rId285" Type="http://schemas.openxmlformats.org/officeDocument/2006/relationships/hyperlink" Target="https://pbprog.ru/tk/pi-187" TargetMode="External"/><Relationship Id="rId17" Type="http://schemas.openxmlformats.org/officeDocument/2006/relationships/hyperlink" Target="https://pbprog.ru/tk/tu-257" TargetMode="External"/><Relationship Id="rId38" Type="http://schemas.openxmlformats.org/officeDocument/2006/relationships/hyperlink" Target="https://pbprog.ru/tk/pi-39" TargetMode="External"/><Relationship Id="rId59" Type="http://schemas.openxmlformats.org/officeDocument/2006/relationships/hyperlink" Target="https://pbprog.ru/tk/pi-39" TargetMode="External"/><Relationship Id="rId103" Type="http://schemas.openxmlformats.org/officeDocument/2006/relationships/hyperlink" Target="https://pbprog.ru/tk/pi-206" TargetMode="External"/><Relationship Id="rId124" Type="http://schemas.openxmlformats.org/officeDocument/2006/relationships/hyperlink" Target="https://pbprog.ru/tk/pi-153" TargetMode="External"/><Relationship Id="rId310" Type="http://schemas.openxmlformats.org/officeDocument/2006/relationships/hyperlink" Target="https://pbprog.ru/tk/pi-1742" TargetMode="External"/><Relationship Id="rId70" Type="http://schemas.openxmlformats.org/officeDocument/2006/relationships/hyperlink" Target="https://pbprog.ru/tk/pi-61" TargetMode="External"/><Relationship Id="rId91" Type="http://schemas.openxmlformats.org/officeDocument/2006/relationships/hyperlink" Target="https://pbprog.ru/tk/pi-1159" TargetMode="External"/><Relationship Id="rId145" Type="http://schemas.openxmlformats.org/officeDocument/2006/relationships/hyperlink" Target="https://pbprog.ru/tk/pi-153" TargetMode="External"/><Relationship Id="rId166" Type="http://schemas.openxmlformats.org/officeDocument/2006/relationships/hyperlink" Target="https://pbprog.ru/tk/pi-39" TargetMode="External"/><Relationship Id="rId187" Type="http://schemas.openxmlformats.org/officeDocument/2006/relationships/hyperlink" Target="https://pbprog.ru/tk/pi-1181" TargetMode="External"/><Relationship Id="rId331" Type="http://schemas.openxmlformats.org/officeDocument/2006/relationships/hyperlink" Target="javascript:void(0);" TargetMode="External"/><Relationship Id="rId352" Type="http://schemas.openxmlformats.org/officeDocument/2006/relationships/hyperlink" Target="https://pbprog.ru/tk/pi-565" TargetMode="External"/><Relationship Id="rId373" Type="http://schemas.openxmlformats.org/officeDocument/2006/relationships/hyperlink" Target="https://pbprog.ru/tk/pi-39" TargetMode="External"/><Relationship Id="rId394" Type="http://schemas.openxmlformats.org/officeDocument/2006/relationships/hyperlink" Target="https://pbprog.ru/tk/pi-208" TargetMode="External"/><Relationship Id="rId408" Type="http://schemas.openxmlformats.org/officeDocument/2006/relationships/hyperlink" Target="https://pbprog.ru/tk/pi-1800" TargetMode="External"/><Relationship Id="rId1" Type="http://schemas.openxmlformats.org/officeDocument/2006/relationships/hyperlink" Target="https://pbprog.ru/tk/pi-1651" TargetMode="External"/><Relationship Id="rId212" Type="http://schemas.openxmlformats.org/officeDocument/2006/relationships/hyperlink" Target="https://pbprog.ru/tk/pi-39" TargetMode="External"/><Relationship Id="rId233" Type="http://schemas.openxmlformats.org/officeDocument/2006/relationships/hyperlink" Target="https://pbprog.ru/tk/pi-153" TargetMode="External"/><Relationship Id="rId254" Type="http://schemas.openxmlformats.org/officeDocument/2006/relationships/hyperlink" Target="https://pbprog.ru/tk/pi-39" TargetMode="External"/><Relationship Id="rId28" Type="http://schemas.openxmlformats.org/officeDocument/2006/relationships/hyperlink" Target="javascript:void(0);" TargetMode="External"/><Relationship Id="rId49" Type="http://schemas.openxmlformats.org/officeDocument/2006/relationships/hyperlink" Target="https://pbprog.ru/tk/pi-369" TargetMode="External"/><Relationship Id="rId114" Type="http://schemas.openxmlformats.org/officeDocument/2006/relationships/hyperlink" Target="https://pbprog.ru/tk/pi-1647" TargetMode="External"/><Relationship Id="rId275" Type="http://schemas.openxmlformats.org/officeDocument/2006/relationships/hyperlink" Target="https://pbprog.ru/tk/pi-229" TargetMode="External"/><Relationship Id="rId296" Type="http://schemas.openxmlformats.org/officeDocument/2006/relationships/hyperlink" Target="https://pbprog.ru/tk/pi-39" TargetMode="External"/><Relationship Id="rId300" Type="http://schemas.openxmlformats.org/officeDocument/2006/relationships/hyperlink" Target="https://pbprog.ru/tk/pi-39" TargetMode="External"/><Relationship Id="rId60" Type="http://schemas.openxmlformats.org/officeDocument/2006/relationships/hyperlink" Target="https://pbprog.ru/databases/foodstuffsschp/4/152.php" TargetMode="External"/><Relationship Id="rId81" Type="http://schemas.openxmlformats.org/officeDocument/2006/relationships/hyperlink" Target="https://pbprog.ru/tk/pi-39" TargetMode="External"/><Relationship Id="rId135" Type="http://schemas.openxmlformats.org/officeDocument/2006/relationships/hyperlink" Target="https://pbprog.ru/tk/pi-39" TargetMode="External"/><Relationship Id="rId156" Type="http://schemas.openxmlformats.org/officeDocument/2006/relationships/hyperlink" Target="https://pbprog.ru/tk/pi-176" TargetMode="External"/><Relationship Id="rId177" Type="http://schemas.openxmlformats.org/officeDocument/2006/relationships/hyperlink" Target="https://pbprog.ru/tk/pi-1647" TargetMode="External"/><Relationship Id="rId198" Type="http://schemas.openxmlformats.org/officeDocument/2006/relationships/hyperlink" Target="https://pbprog.ru/tk/pi-559" TargetMode="External"/><Relationship Id="rId321" Type="http://schemas.openxmlformats.org/officeDocument/2006/relationships/hyperlink" Target="https://pbprog.ru/tk/pi-1741" TargetMode="External"/><Relationship Id="rId342" Type="http://schemas.openxmlformats.org/officeDocument/2006/relationships/hyperlink" Target="http://pbprog.ru/products/programs.php?SECTION_ID=122&amp;ELEMENT_ID=555" TargetMode="External"/><Relationship Id="rId363" Type="http://schemas.openxmlformats.org/officeDocument/2006/relationships/hyperlink" Target="https://pbprog.ru/tk/pi-39" TargetMode="External"/><Relationship Id="rId384" Type="http://schemas.openxmlformats.org/officeDocument/2006/relationships/hyperlink" Target="https://pbprog.ru/tk/pi-1642" TargetMode="External"/><Relationship Id="rId419" Type="http://schemas.openxmlformats.org/officeDocument/2006/relationships/hyperlink" Target="https://pbprog.ru/tk/pi-1224" TargetMode="External"/><Relationship Id="rId202" Type="http://schemas.openxmlformats.org/officeDocument/2006/relationships/hyperlink" Target="https://pbprog.ru/tk/pi-578" TargetMode="External"/><Relationship Id="rId223" Type="http://schemas.openxmlformats.org/officeDocument/2006/relationships/hyperlink" Target="javascript:void(0);" TargetMode="External"/><Relationship Id="rId244" Type="http://schemas.openxmlformats.org/officeDocument/2006/relationships/hyperlink" Target="https://pbprog.ru/tk/pi-941" TargetMode="External"/><Relationship Id="rId18" Type="http://schemas.openxmlformats.org/officeDocument/2006/relationships/hyperlink" Target="https://pbprog.ru/tk/pi-791" TargetMode="External"/><Relationship Id="rId39" Type="http://schemas.openxmlformats.org/officeDocument/2006/relationships/hyperlink" Target="https://pbprog.ru/tk/pi-1641" TargetMode="External"/><Relationship Id="rId265" Type="http://schemas.openxmlformats.org/officeDocument/2006/relationships/hyperlink" Target="https://pbprog.ru/tk/pi-1653" TargetMode="External"/><Relationship Id="rId286" Type="http://schemas.openxmlformats.org/officeDocument/2006/relationships/hyperlink" Target="https://pbprog.ru/tk/pi-1647" TargetMode="External"/><Relationship Id="rId50" Type="http://schemas.openxmlformats.org/officeDocument/2006/relationships/hyperlink" Target="javascript:void(0);" TargetMode="External"/><Relationship Id="rId104" Type="http://schemas.openxmlformats.org/officeDocument/2006/relationships/hyperlink" Target="https://pbprog.ru/tk/pi-480" TargetMode="External"/><Relationship Id="rId125" Type="http://schemas.openxmlformats.org/officeDocument/2006/relationships/hyperlink" Target="https://pbprog.ru/tk/pi-1642" TargetMode="External"/><Relationship Id="rId146" Type="http://schemas.openxmlformats.org/officeDocument/2006/relationships/hyperlink" Target="https://pbprog.ru/tk/pi-1181" TargetMode="External"/><Relationship Id="rId167" Type="http://schemas.openxmlformats.org/officeDocument/2006/relationships/hyperlink" Target="https://pbprog.ru/tk/pi-1653" TargetMode="External"/><Relationship Id="rId188" Type="http://schemas.openxmlformats.org/officeDocument/2006/relationships/hyperlink" Target="https://pbprog.ru/tk/pi-1653" TargetMode="External"/><Relationship Id="rId311" Type="http://schemas.openxmlformats.org/officeDocument/2006/relationships/hyperlink" Target="https://pbprog.ru/tk/pi-1671" TargetMode="External"/><Relationship Id="rId332" Type="http://schemas.openxmlformats.org/officeDocument/2006/relationships/hyperlink" Target="https://pbprog.ru/tk/pi-253" TargetMode="External"/><Relationship Id="rId353" Type="http://schemas.openxmlformats.org/officeDocument/2006/relationships/hyperlink" Target="https://pbprog.ru/tk/pi-571" TargetMode="External"/><Relationship Id="rId374" Type="http://schemas.openxmlformats.org/officeDocument/2006/relationships/hyperlink" Target="https://pbprog.ru/tk/pi-1653" TargetMode="External"/><Relationship Id="rId395" Type="http://schemas.openxmlformats.org/officeDocument/2006/relationships/hyperlink" Target="https://pbprog.ru/tk/pi-1794" TargetMode="External"/><Relationship Id="rId409" Type="http://schemas.openxmlformats.org/officeDocument/2006/relationships/hyperlink" Target="https://pbprog.ru/tk/pi-1224" TargetMode="External"/><Relationship Id="rId71" Type="http://schemas.openxmlformats.org/officeDocument/2006/relationships/hyperlink" Target="https://pbprog.ru/tk/pi-139" TargetMode="External"/><Relationship Id="rId92" Type="http://schemas.openxmlformats.org/officeDocument/2006/relationships/hyperlink" Target="https://pbprog.ru/tk/pi-1651" TargetMode="External"/><Relationship Id="rId213" Type="http://schemas.openxmlformats.org/officeDocument/2006/relationships/hyperlink" Target="javascript:void(0);" TargetMode="External"/><Relationship Id="rId234" Type="http://schemas.openxmlformats.org/officeDocument/2006/relationships/hyperlink" Target="https://pbprog.ru/tk/pi-1642" TargetMode="External"/><Relationship Id="rId420" Type="http://schemas.openxmlformats.org/officeDocument/2006/relationships/hyperlink" Target="https://pbprog.ru/tk/pi-153" TargetMode="External"/><Relationship Id="rId2" Type="http://schemas.openxmlformats.org/officeDocument/2006/relationships/hyperlink" Target="https://pbprog.ru/tk/pi-484" TargetMode="External"/><Relationship Id="rId29" Type="http://schemas.openxmlformats.org/officeDocument/2006/relationships/hyperlink" Target="https://pbprog.ru/tk/pi-1204" TargetMode="External"/><Relationship Id="rId255" Type="http://schemas.openxmlformats.org/officeDocument/2006/relationships/hyperlink" Target="https://pbprog.ru/tk/pi-727" TargetMode="External"/><Relationship Id="rId276" Type="http://schemas.openxmlformats.org/officeDocument/2006/relationships/hyperlink" Target="https://pbprog.ru/tk/pi-206" TargetMode="External"/><Relationship Id="rId297" Type="http://schemas.openxmlformats.org/officeDocument/2006/relationships/hyperlink" Target="https://pbprog.ru/tk/pi-1651" TargetMode="External"/><Relationship Id="rId40" Type="http://schemas.openxmlformats.org/officeDocument/2006/relationships/hyperlink" Target="https://pbprog.ru/tk/pi-1647" TargetMode="External"/><Relationship Id="rId115" Type="http://schemas.openxmlformats.org/officeDocument/2006/relationships/hyperlink" Target="javascript:void(0);" TargetMode="External"/><Relationship Id="rId136" Type="http://schemas.openxmlformats.org/officeDocument/2006/relationships/hyperlink" Target="https://pbprog.ru/tk/pi-1653" TargetMode="External"/><Relationship Id="rId157" Type="http://schemas.openxmlformats.org/officeDocument/2006/relationships/hyperlink" Target="https://pbprog.ru/tk/pi-39" TargetMode="External"/><Relationship Id="rId178" Type="http://schemas.openxmlformats.org/officeDocument/2006/relationships/hyperlink" Target="https://pbprog.ru/tk/pi-1753" TargetMode="External"/><Relationship Id="rId301" Type="http://schemas.openxmlformats.org/officeDocument/2006/relationships/hyperlink" Target="https://pbprog.ru/tk/pi-1647" TargetMode="External"/><Relationship Id="rId322" Type="http://schemas.openxmlformats.org/officeDocument/2006/relationships/hyperlink" Target="https://pbprog.ru/tk/pi-327" TargetMode="External"/><Relationship Id="rId343" Type="http://schemas.openxmlformats.org/officeDocument/2006/relationships/hyperlink" Target="javascript:void(0);" TargetMode="External"/><Relationship Id="rId364" Type="http://schemas.openxmlformats.org/officeDocument/2006/relationships/hyperlink" Target="javascript:void(0);" TargetMode="External"/><Relationship Id="rId61" Type="http://schemas.openxmlformats.org/officeDocument/2006/relationships/hyperlink" Target="https://pbprog.ru/databases/foodstuffsschp/4/152.php" TargetMode="External"/><Relationship Id="rId82" Type="http://schemas.openxmlformats.org/officeDocument/2006/relationships/hyperlink" Target="https://pbprog.ru/tk/pi-1275" TargetMode="External"/><Relationship Id="rId199" Type="http://schemas.openxmlformats.org/officeDocument/2006/relationships/hyperlink" Target="https://pbprog.ru/tk/pi-571" TargetMode="External"/><Relationship Id="rId203" Type="http://schemas.openxmlformats.org/officeDocument/2006/relationships/hyperlink" Target="https://pbprog.ru/tk/pi-1179" TargetMode="External"/><Relationship Id="rId385" Type="http://schemas.openxmlformats.org/officeDocument/2006/relationships/hyperlink" Target="https://pbprog.ru/tk/pi-39" TargetMode="External"/><Relationship Id="rId19" Type="http://schemas.openxmlformats.org/officeDocument/2006/relationships/hyperlink" Target="https://pbprog.ru/tk/pi-1179" TargetMode="External"/><Relationship Id="rId224" Type="http://schemas.openxmlformats.org/officeDocument/2006/relationships/hyperlink" Target="https://pbprog.ru/tk/pi-698" TargetMode="External"/><Relationship Id="rId245" Type="http://schemas.openxmlformats.org/officeDocument/2006/relationships/hyperlink" Target="https://pbprog.ru/tk/pi-931" TargetMode="External"/><Relationship Id="rId266" Type="http://schemas.openxmlformats.org/officeDocument/2006/relationships/hyperlink" Target="https://pbprog.ru/tk/pi-1647" TargetMode="External"/><Relationship Id="rId287" Type="http://schemas.openxmlformats.org/officeDocument/2006/relationships/hyperlink" Target="javascript:void(0);" TargetMode="External"/><Relationship Id="rId410" Type="http://schemas.openxmlformats.org/officeDocument/2006/relationships/hyperlink" Target="https://pbprog.ru/tk/pi-153" TargetMode="External"/><Relationship Id="rId30" Type="http://schemas.openxmlformats.org/officeDocument/2006/relationships/hyperlink" Target="https://pbprog.ru/tk/pi-39" TargetMode="External"/><Relationship Id="rId105" Type="http://schemas.openxmlformats.org/officeDocument/2006/relationships/hyperlink" Target="https://pbprog.ru/tk/pi-166" TargetMode="External"/><Relationship Id="rId126" Type="http://schemas.openxmlformats.org/officeDocument/2006/relationships/hyperlink" Target="https://pbprog.ru/tk/pi-1182" TargetMode="External"/><Relationship Id="rId147" Type="http://schemas.openxmlformats.org/officeDocument/2006/relationships/hyperlink" Target="https://pbprog.ru/tk/tu-43" TargetMode="External"/><Relationship Id="rId168" Type="http://schemas.openxmlformats.org/officeDocument/2006/relationships/hyperlink" Target="https://pbprog.ru/tk/pi-1184" TargetMode="External"/><Relationship Id="rId312" Type="http://schemas.openxmlformats.org/officeDocument/2006/relationships/hyperlink" Target="https://pbprog.ru/tk/tu-257" TargetMode="External"/><Relationship Id="rId333" Type="http://schemas.openxmlformats.org/officeDocument/2006/relationships/hyperlink" Target="https://pbprog.ru/tk/pi-1651" TargetMode="External"/><Relationship Id="rId354" Type="http://schemas.openxmlformats.org/officeDocument/2006/relationships/hyperlink" Target="https://pbprog.ru/tk/pi-573" TargetMode="External"/><Relationship Id="rId51" Type="http://schemas.openxmlformats.org/officeDocument/2006/relationships/hyperlink" Target="https://pbprog.ru/tk/pi-95" TargetMode="External"/><Relationship Id="rId72" Type="http://schemas.openxmlformats.org/officeDocument/2006/relationships/hyperlink" Target="https://pbprog.ru/tk/pi-689" TargetMode="External"/><Relationship Id="rId93" Type="http://schemas.openxmlformats.org/officeDocument/2006/relationships/hyperlink" Target="https://pbprog.ru/tk/pi-1653" TargetMode="External"/><Relationship Id="rId189" Type="http://schemas.openxmlformats.org/officeDocument/2006/relationships/hyperlink" Target="https://pbprog.ru/tk/pi-1642" TargetMode="External"/><Relationship Id="rId375" Type="http://schemas.openxmlformats.org/officeDocument/2006/relationships/hyperlink" Target="https://pbprog.ru/tk/pi-39" TargetMode="External"/><Relationship Id="rId396" Type="http://schemas.openxmlformats.org/officeDocument/2006/relationships/hyperlink" Target="https://pbprog.ru/tk/pi-128" TargetMode="External"/><Relationship Id="rId3" Type="http://schemas.openxmlformats.org/officeDocument/2006/relationships/hyperlink" Target="https://pbprog.ru/tk/pi-1183" TargetMode="External"/><Relationship Id="rId214" Type="http://schemas.openxmlformats.org/officeDocument/2006/relationships/hyperlink" Target="https://pbprog.ru/tk/pi-1620" TargetMode="External"/><Relationship Id="rId235" Type="http://schemas.openxmlformats.org/officeDocument/2006/relationships/hyperlink" Target="https://pbprog.ru/tk/pi-1181" TargetMode="External"/><Relationship Id="rId256" Type="http://schemas.openxmlformats.org/officeDocument/2006/relationships/hyperlink" Target="https://pbprog.ru/tk/pi-327" TargetMode="External"/><Relationship Id="rId277" Type="http://schemas.openxmlformats.org/officeDocument/2006/relationships/hyperlink" Target="https://pbprog.ru/tk/pi-480" TargetMode="External"/><Relationship Id="rId298" Type="http://schemas.openxmlformats.org/officeDocument/2006/relationships/hyperlink" Target="https://pbprog.ru/tk/pi-484" TargetMode="External"/><Relationship Id="rId400" Type="http://schemas.openxmlformats.org/officeDocument/2006/relationships/hyperlink" Target="https://pbprog.ru/tk/pi-39" TargetMode="External"/><Relationship Id="rId421" Type="http://schemas.openxmlformats.org/officeDocument/2006/relationships/hyperlink" Target="https://pbprog.ru/tk/pi-1181" TargetMode="External"/><Relationship Id="rId116" Type="http://schemas.openxmlformats.org/officeDocument/2006/relationships/hyperlink" Target="https://pbprog.ru/tk/pi-562" TargetMode="External"/><Relationship Id="rId137" Type="http://schemas.openxmlformats.org/officeDocument/2006/relationships/hyperlink" Target="https://pbprog.ru/tk/pi-39" TargetMode="External"/><Relationship Id="rId158" Type="http://schemas.openxmlformats.org/officeDocument/2006/relationships/hyperlink" Target="https://pbprog.ru/tk/pi-964" TargetMode="External"/><Relationship Id="rId302" Type="http://schemas.openxmlformats.org/officeDocument/2006/relationships/hyperlink" Target="https://pbprog.ru/tk/pi-1647" TargetMode="External"/><Relationship Id="rId323" Type="http://schemas.openxmlformats.org/officeDocument/2006/relationships/hyperlink" Target="https://pbprog.ru/databases/foodstuffsschp/4/152.php" TargetMode="External"/><Relationship Id="rId344" Type="http://schemas.openxmlformats.org/officeDocument/2006/relationships/hyperlink" Target="https://pbprog.ru/tk/pi-1204" TargetMode="External"/><Relationship Id="rId20" Type="http://schemas.openxmlformats.org/officeDocument/2006/relationships/hyperlink" Target="https://pbprog.ru/tk/pi-153" TargetMode="External"/><Relationship Id="rId41" Type="http://schemas.openxmlformats.org/officeDocument/2006/relationships/hyperlink" Target="javascript:void(0);" TargetMode="External"/><Relationship Id="rId62" Type="http://schemas.openxmlformats.org/officeDocument/2006/relationships/hyperlink" Target="https://pbprog.ru/databases/foodstuffsschp/10/8.php" TargetMode="External"/><Relationship Id="rId83" Type="http://schemas.openxmlformats.org/officeDocument/2006/relationships/hyperlink" Target="https://pbprog.ru/tk/pi-1653" TargetMode="External"/><Relationship Id="rId179" Type="http://schemas.openxmlformats.org/officeDocument/2006/relationships/hyperlink" Target="https://pbprog.ru/tk/pi-805" TargetMode="External"/><Relationship Id="rId365" Type="http://schemas.openxmlformats.org/officeDocument/2006/relationships/hyperlink" Target="https://pbprog.ru/tk/pi-266" TargetMode="External"/><Relationship Id="rId386" Type="http://schemas.openxmlformats.org/officeDocument/2006/relationships/hyperlink" Target="https://pbprog.ru/tk/pi-1637" TargetMode="External"/><Relationship Id="rId190" Type="http://schemas.openxmlformats.org/officeDocument/2006/relationships/hyperlink" Target="https://pbprog.ru/tk/pi-39" TargetMode="External"/><Relationship Id="rId204" Type="http://schemas.openxmlformats.org/officeDocument/2006/relationships/hyperlink" Target="https://pbprog.ru/tk/pi-153" TargetMode="External"/><Relationship Id="rId225" Type="http://schemas.openxmlformats.org/officeDocument/2006/relationships/hyperlink" Target="https://pbprog.ru/tk/pi-39" TargetMode="External"/><Relationship Id="rId246" Type="http://schemas.openxmlformats.org/officeDocument/2006/relationships/hyperlink" Target="https://pbprog.ru/tk/pi-1794" TargetMode="External"/><Relationship Id="rId267" Type="http://schemas.openxmlformats.org/officeDocument/2006/relationships/hyperlink" Target="https://pbprog.ru/tk/pi-1653" TargetMode="External"/><Relationship Id="rId288" Type="http://schemas.openxmlformats.org/officeDocument/2006/relationships/hyperlink" Target="https://pbprog.ru/tk/pi-176" TargetMode="External"/><Relationship Id="rId411" Type="http://schemas.openxmlformats.org/officeDocument/2006/relationships/hyperlink" Target="https://pbprog.ru/tk/pi-1181" TargetMode="External"/><Relationship Id="rId106" Type="http://schemas.openxmlformats.org/officeDocument/2006/relationships/hyperlink" Target="https://pbprog.ru/tk/pi-265" TargetMode="External"/><Relationship Id="rId127" Type="http://schemas.openxmlformats.org/officeDocument/2006/relationships/hyperlink" Target="javascript:void(0);" TargetMode="External"/><Relationship Id="rId313" Type="http://schemas.openxmlformats.org/officeDocument/2006/relationships/hyperlink" Target="https://pbprog.ru/tk/pi-791" TargetMode="External"/><Relationship Id="rId10" Type="http://schemas.openxmlformats.org/officeDocument/2006/relationships/hyperlink" Target="https://pbprog.ru/tk/pi-1653" TargetMode="External"/><Relationship Id="rId31" Type="http://schemas.openxmlformats.org/officeDocument/2006/relationships/hyperlink" Target="https://pbprog.ru/tk/pi-1647" TargetMode="External"/><Relationship Id="rId52" Type="http://schemas.openxmlformats.org/officeDocument/2006/relationships/hyperlink" Target="https://pbprog.ru/tk/pi-102" TargetMode="External"/><Relationship Id="rId73" Type="http://schemas.openxmlformats.org/officeDocument/2006/relationships/hyperlink" Target="https://pbprog.ru/tk/pi-78" TargetMode="External"/><Relationship Id="rId94" Type="http://schemas.openxmlformats.org/officeDocument/2006/relationships/hyperlink" Target="https://pbprog.ru/tk/pi-1335" TargetMode="External"/><Relationship Id="rId148" Type="http://schemas.openxmlformats.org/officeDocument/2006/relationships/hyperlink" Target="https://pbprog.ru/tk/pi-1666" TargetMode="External"/><Relationship Id="rId169" Type="http://schemas.openxmlformats.org/officeDocument/2006/relationships/hyperlink" Target="https://pbprog.ru/tk/pi-1647" TargetMode="External"/><Relationship Id="rId334" Type="http://schemas.openxmlformats.org/officeDocument/2006/relationships/hyperlink" Target="https://pbprog.ru/tk/pi-1159" TargetMode="External"/><Relationship Id="rId355" Type="http://schemas.openxmlformats.org/officeDocument/2006/relationships/hyperlink" Target="https://pbprog.ru/tk/pi-1181" TargetMode="External"/><Relationship Id="rId376" Type="http://schemas.openxmlformats.org/officeDocument/2006/relationships/hyperlink" Target="https://pbprog.ru/tk/pi-284" TargetMode="External"/><Relationship Id="rId397" Type="http://schemas.openxmlformats.org/officeDocument/2006/relationships/hyperlink" Target="https://pbprog.ru/tk/pi-743" TargetMode="External"/><Relationship Id="rId4" Type="http://schemas.openxmlformats.org/officeDocument/2006/relationships/hyperlink" Target="https://pbprog.ru/tk/pi-39" TargetMode="External"/><Relationship Id="rId180" Type="http://schemas.openxmlformats.org/officeDocument/2006/relationships/hyperlink" Target="https://pbprog.ru/tk/pi-369" TargetMode="External"/><Relationship Id="rId215" Type="http://schemas.openxmlformats.org/officeDocument/2006/relationships/hyperlink" Target="https://pbprog.ru/tk/pi-166" TargetMode="External"/><Relationship Id="rId236" Type="http://schemas.openxmlformats.org/officeDocument/2006/relationships/hyperlink" Target="https://pbprog.ru/tk/pi-1637" TargetMode="External"/><Relationship Id="rId257" Type="http://schemas.openxmlformats.org/officeDocument/2006/relationships/hyperlink" Target="javascript:void(0);" TargetMode="External"/><Relationship Id="rId278" Type="http://schemas.openxmlformats.org/officeDocument/2006/relationships/hyperlink" Target="https://pbprog.ru/tk/pi-166" TargetMode="External"/><Relationship Id="rId401" Type="http://schemas.openxmlformats.org/officeDocument/2006/relationships/hyperlink" Target="https://pbprog.ru/tk/pi-1641" TargetMode="External"/><Relationship Id="rId422" Type="http://schemas.openxmlformats.org/officeDocument/2006/relationships/hyperlink" Target="https://pbprog.ru/tk/pi-349" TargetMode="External"/><Relationship Id="rId303" Type="http://schemas.openxmlformats.org/officeDocument/2006/relationships/hyperlink" Target="javascript:void(0);" TargetMode="External"/><Relationship Id="rId42" Type="http://schemas.openxmlformats.org/officeDocument/2006/relationships/hyperlink" Target="https://pbprog.ru/tk/pi-698" TargetMode="External"/><Relationship Id="rId84" Type="http://schemas.openxmlformats.org/officeDocument/2006/relationships/hyperlink" Target="https://pbprog.ru/tk/pi-327" TargetMode="External"/><Relationship Id="rId138" Type="http://schemas.openxmlformats.org/officeDocument/2006/relationships/hyperlink" Target="https://pbprog.ru/tk/pi-102" TargetMode="External"/><Relationship Id="rId345" Type="http://schemas.openxmlformats.org/officeDocument/2006/relationships/hyperlink" Target="https://pbprog.ru/tk/pi-39" TargetMode="External"/><Relationship Id="rId387" Type="http://schemas.openxmlformats.org/officeDocument/2006/relationships/hyperlink" Target="https://pbprog.ru/tk/pi-1219" TargetMode="External"/><Relationship Id="rId191" Type="http://schemas.openxmlformats.org/officeDocument/2006/relationships/hyperlink" Target="https://pbprog.ru/tk/pi-1637" TargetMode="External"/><Relationship Id="rId205" Type="http://schemas.openxmlformats.org/officeDocument/2006/relationships/hyperlink" Target="https://pbprog.ru/tk/pi-1181" TargetMode="External"/><Relationship Id="rId247" Type="http://schemas.openxmlformats.org/officeDocument/2006/relationships/hyperlink" Target="https://pbprog.ru/tk/pi-743" TargetMode="External"/><Relationship Id="rId412" Type="http://schemas.openxmlformats.org/officeDocument/2006/relationships/hyperlink" Target="https://pbprog.ru/tk/pi-349" TargetMode="External"/><Relationship Id="rId107" Type="http://schemas.openxmlformats.org/officeDocument/2006/relationships/hyperlink" Target="https://pbprog.ru/tk/pi-256" TargetMode="External"/><Relationship Id="rId289" Type="http://schemas.openxmlformats.org/officeDocument/2006/relationships/hyperlink" Target="https://pbprog.ru/tk/pi-805" TargetMode="External"/><Relationship Id="rId11" Type="http://schemas.openxmlformats.org/officeDocument/2006/relationships/hyperlink" Target="https://pbprog.ru/tk/pi-147" TargetMode="External"/><Relationship Id="rId53" Type="http://schemas.openxmlformats.org/officeDocument/2006/relationships/hyperlink" Target="https://pbprog.ru/tk/pi-1179" TargetMode="External"/><Relationship Id="rId149" Type="http://schemas.openxmlformats.org/officeDocument/2006/relationships/hyperlink" Target="https://pbprog.ru/tk/pi-1636" TargetMode="External"/><Relationship Id="rId314" Type="http://schemas.openxmlformats.org/officeDocument/2006/relationships/hyperlink" Target="https://pbprog.ru/tk/pi-1179" TargetMode="External"/><Relationship Id="rId356" Type="http://schemas.openxmlformats.org/officeDocument/2006/relationships/hyperlink" Target="https://pbprog.ru/tk/pi-153" TargetMode="External"/><Relationship Id="rId398" Type="http://schemas.openxmlformats.org/officeDocument/2006/relationships/hyperlink" Target="https://pbprog.ru/tk/pi-804" TargetMode="External"/><Relationship Id="rId95" Type="http://schemas.openxmlformats.org/officeDocument/2006/relationships/hyperlink" Target="https://pbprog.ru/tk/pi-471" TargetMode="External"/><Relationship Id="rId160" Type="http://schemas.openxmlformats.org/officeDocument/2006/relationships/hyperlink" Target="https://pbprog.ru/tk/pi-244" TargetMode="External"/><Relationship Id="rId216" Type="http://schemas.openxmlformats.org/officeDocument/2006/relationships/hyperlink" Target="https://pbprog.ru/tk/pi-39" TargetMode="External"/><Relationship Id="rId423" Type="http://schemas.openxmlformats.org/officeDocument/2006/relationships/hyperlink" Target="https://pbprog.ru/tk/pi-1800" TargetMode="External"/><Relationship Id="rId258" Type="http://schemas.openxmlformats.org/officeDocument/2006/relationships/hyperlink" Target="https://pbprog.ru/tk/pi-1781" TargetMode="External"/><Relationship Id="rId22" Type="http://schemas.openxmlformats.org/officeDocument/2006/relationships/hyperlink" Target="https://pbprog.ru/tk/tu-43" TargetMode="External"/><Relationship Id="rId64" Type="http://schemas.openxmlformats.org/officeDocument/2006/relationships/hyperlink" Target="https://pbprog.ru/databases/foodstuffsschp/12/5.php" TargetMode="External"/><Relationship Id="rId118" Type="http://schemas.openxmlformats.org/officeDocument/2006/relationships/hyperlink" Target="https://pbprog.ru/tk/pi-563" TargetMode="External"/><Relationship Id="rId325" Type="http://schemas.openxmlformats.org/officeDocument/2006/relationships/hyperlink" Target="https://pbprog.ru/databases/foodstuffsschp/10/8.php" TargetMode="External"/><Relationship Id="rId367" Type="http://schemas.openxmlformats.org/officeDocument/2006/relationships/hyperlink" Target="https://pbprog.ru/tk/pi-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89"/>
  <sheetViews>
    <sheetView zoomScale="80" zoomScaleNormal="8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16" sqref="E16:H16"/>
    </sheetView>
  </sheetViews>
  <sheetFormatPr defaultRowHeight="14.4" x14ac:dyDescent="0.3"/>
  <cols>
    <col min="1" max="1" width="27.109375" customWidth="1"/>
    <col min="2" max="2" width="5.44140625" customWidth="1"/>
    <col min="3" max="3" width="29.109375" customWidth="1"/>
  </cols>
  <sheetData>
    <row r="2" spans="2:16" ht="17.399999999999999" x14ac:dyDescent="0.3">
      <c r="B2" s="564" t="s">
        <v>40</v>
      </c>
      <c r="C2" s="564"/>
      <c r="D2" s="564"/>
      <c r="E2" s="564"/>
      <c r="F2" s="564"/>
      <c r="G2" s="564"/>
      <c r="H2" s="564"/>
      <c r="I2" s="564"/>
      <c r="J2" s="564"/>
      <c r="K2" s="564"/>
      <c r="L2" s="564"/>
      <c r="M2" s="564"/>
      <c r="N2" s="564"/>
      <c r="O2" s="564"/>
      <c r="P2" s="564"/>
    </row>
    <row r="3" spans="2:16" x14ac:dyDescent="0.3">
      <c r="B3" s="565" t="s">
        <v>38</v>
      </c>
      <c r="C3" s="566"/>
      <c r="D3" s="566"/>
      <c r="E3" s="566"/>
      <c r="F3" s="566"/>
      <c r="G3" s="566"/>
      <c r="H3" s="566"/>
      <c r="I3" s="566"/>
      <c r="J3" s="566"/>
      <c r="K3" s="566"/>
      <c r="L3" s="566"/>
      <c r="M3" s="566"/>
      <c r="N3" s="566"/>
      <c r="O3" s="566"/>
      <c r="P3" s="567"/>
    </row>
    <row r="4" spans="2:16" x14ac:dyDescent="0.3">
      <c r="B4" s="568" t="s">
        <v>39</v>
      </c>
      <c r="C4" s="569"/>
      <c r="D4" s="569"/>
      <c r="E4" s="569"/>
      <c r="F4" s="569"/>
      <c r="G4" s="569"/>
      <c r="H4" s="569"/>
      <c r="I4" s="569"/>
      <c r="J4" s="569"/>
      <c r="K4" s="569"/>
      <c r="L4" s="569"/>
      <c r="M4" s="569"/>
      <c r="N4" s="569"/>
      <c r="O4" s="569"/>
      <c r="P4" s="570"/>
    </row>
    <row r="5" spans="2:16" ht="17.100000000000001" customHeight="1" x14ac:dyDescent="0.3">
      <c r="B5" s="571" t="s">
        <v>20</v>
      </c>
      <c r="C5" s="571" t="s">
        <v>0</v>
      </c>
      <c r="D5" s="571" t="s">
        <v>21</v>
      </c>
      <c r="E5" s="573" t="s">
        <v>22</v>
      </c>
      <c r="F5" s="574"/>
      <c r="G5" s="575"/>
      <c r="H5" s="576" t="s">
        <v>23</v>
      </c>
      <c r="I5" s="578" t="s">
        <v>24</v>
      </c>
      <c r="J5" s="579"/>
      <c r="K5" s="579"/>
      <c r="L5" s="580"/>
      <c r="M5" s="578" t="s">
        <v>25</v>
      </c>
      <c r="N5" s="579"/>
      <c r="O5" s="579"/>
      <c r="P5" s="580"/>
    </row>
    <row r="6" spans="2:16" ht="17.100000000000001" customHeight="1" x14ac:dyDescent="0.3">
      <c r="B6" s="572"/>
      <c r="C6" s="572"/>
      <c r="D6" s="572"/>
      <c r="E6" s="12" t="s">
        <v>26</v>
      </c>
      <c r="F6" s="12" t="s">
        <v>27</v>
      </c>
      <c r="G6" s="12" t="s">
        <v>28</v>
      </c>
      <c r="H6" s="577"/>
      <c r="I6" s="13" t="s">
        <v>29</v>
      </c>
      <c r="J6" s="13" t="s">
        <v>30</v>
      </c>
      <c r="K6" s="13" t="s">
        <v>31</v>
      </c>
      <c r="L6" s="13" t="s">
        <v>32</v>
      </c>
      <c r="M6" s="12" t="s">
        <v>33</v>
      </c>
      <c r="N6" s="12" t="s">
        <v>34</v>
      </c>
      <c r="O6" s="12" t="s">
        <v>35</v>
      </c>
      <c r="P6" s="13" t="s">
        <v>36</v>
      </c>
    </row>
    <row r="7" spans="2:16" ht="17.100000000000001" customHeight="1" x14ac:dyDescent="0.3">
      <c r="B7" s="14">
        <v>253</v>
      </c>
      <c r="C7" s="15" t="s">
        <v>65</v>
      </c>
      <c r="D7" s="32">
        <v>250</v>
      </c>
      <c r="E7" s="16">
        <v>5.64</v>
      </c>
      <c r="F7" s="16">
        <v>5.84</v>
      </c>
      <c r="G7" s="17">
        <v>34</v>
      </c>
      <c r="H7" s="18">
        <v>279.39999999999998</v>
      </c>
      <c r="I7" s="18">
        <v>0.06</v>
      </c>
      <c r="J7" s="18">
        <v>1.42</v>
      </c>
      <c r="K7" s="18">
        <v>0.08</v>
      </c>
      <c r="L7" s="18">
        <v>0.28000000000000003</v>
      </c>
      <c r="M7" s="19">
        <v>131</v>
      </c>
      <c r="N7" s="17">
        <v>169.4</v>
      </c>
      <c r="O7" s="19">
        <v>37.200000000000003</v>
      </c>
      <c r="P7" s="18">
        <v>0.56000000000000005</v>
      </c>
    </row>
    <row r="8" spans="2:16" ht="17.100000000000001" customHeight="1" x14ac:dyDescent="0.3">
      <c r="B8" s="14">
        <v>3</v>
      </c>
      <c r="C8" s="20" t="s">
        <v>37</v>
      </c>
      <c r="D8" s="17">
        <v>50</v>
      </c>
      <c r="E8" s="16">
        <v>4.5999999999999996</v>
      </c>
      <c r="F8" s="16">
        <v>7</v>
      </c>
      <c r="G8" s="16">
        <v>14.83</v>
      </c>
      <c r="H8" s="18">
        <v>157</v>
      </c>
      <c r="I8" s="18">
        <v>0.04</v>
      </c>
      <c r="J8" s="18">
        <v>0.11</v>
      </c>
      <c r="K8" s="18">
        <v>0.06</v>
      </c>
      <c r="L8" s="18">
        <v>0.47</v>
      </c>
      <c r="M8" s="17">
        <v>96</v>
      </c>
      <c r="N8" s="19">
        <v>139.19999999999999</v>
      </c>
      <c r="O8" s="16">
        <v>9.4499999999999993</v>
      </c>
      <c r="P8" s="18">
        <v>0.49</v>
      </c>
    </row>
    <row r="9" spans="2:16" ht="17.100000000000001" customHeight="1" x14ac:dyDescent="0.3">
      <c r="B9" s="21">
        <v>943</v>
      </c>
      <c r="C9" s="22" t="s">
        <v>1</v>
      </c>
      <c r="D9" s="23">
        <v>200</v>
      </c>
      <c r="E9" s="23">
        <v>0</v>
      </c>
      <c r="F9" s="23">
        <v>0</v>
      </c>
      <c r="G9" s="23">
        <v>14.9</v>
      </c>
      <c r="H9" s="18">
        <v>59.4</v>
      </c>
      <c r="I9" s="23">
        <v>0</v>
      </c>
      <c r="J9" s="23">
        <v>0</v>
      </c>
      <c r="K9" s="23">
        <v>0</v>
      </c>
      <c r="L9" s="23">
        <v>0</v>
      </c>
      <c r="M9" s="23">
        <v>12</v>
      </c>
      <c r="N9" s="23">
        <v>8</v>
      </c>
      <c r="O9" s="23">
        <v>6</v>
      </c>
      <c r="P9" s="24">
        <v>0.8</v>
      </c>
    </row>
    <row r="10" spans="2:16" ht="17.100000000000001" customHeight="1" x14ac:dyDescent="0.3">
      <c r="B10" s="8"/>
      <c r="C10" s="36" t="s">
        <v>2</v>
      </c>
      <c r="D10" s="41">
        <f>D7+D8+D9</f>
        <v>500</v>
      </c>
      <c r="E10" s="33">
        <f>E7+E8+E9</f>
        <v>10.239999999999998</v>
      </c>
      <c r="F10" s="33">
        <f t="shared" ref="F10:P10" si="0">F7+F8+F9</f>
        <v>12.84</v>
      </c>
      <c r="G10" s="33">
        <f t="shared" si="0"/>
        <v>63.73</v>
      </c>
      <c r="H10" s="33">
        <f t="shared" si="0"/>
        <v>495.79999999999995</v>
      </c>
      <c r="I10" s="33">
        <f t="shared" si="0"/>
        <v>0.1</v>
      </c>
      <c r="J10" s="33">
        <f t="shared" si="0"/>
        <v>1.53</v>
      </c>
      <c r="K10" s="33">
        <f t="shared" si="0"/>
        <v>0.14000000000000001</v>
      </c>
      <c r="L10" s="33">
        <f t="shared" si="0"/>
        <v>0.75</v>
      </c>
      <c r="M10" s="33">
        <f t="shared" si="0"/>
        <v>239</v>
      </c>
      <c r="N10" s="33">
        <f t="shared" si="0"/>
        <v>316.60000000000002</v>
      </c>
      <c r="O10" s="33">
        <f t="shared" si="0"/>
        <v>52.650000000000006</v>
      </c>
      <c r="P10" s="33">
        <f t="shared" si="0"/>
        <v>1.85</v>
      </c>
    </row>
    <row r="11" spans="2:16" ht="17.100000000000001" customHeight="1" x14ac:dyDescent="0.3">
      <c r="B11" s="581" t="s">
        <v>41</v>
      </c>
      <c r="C11" s="582"/>
      <c r="D11" s="582"/>
      <c r="E11" s="582"/>
      <c r="F11" s="582"/>
      <c r="G11" s="582"/>
      <c r="H11" s="582"/>
      <c r="I11" s="582"/>
      <c r="J11" s="582"/>
      <c r="K11" s="582"/>
      <c r="L11" s="582"/>
      <c r="M11" s="582"/>
      <c r="N11" s="582"/>
      <c r="O11" s="582"/>
      <c r="P11" s="582"/>
    </row>
    <row r="12" spans="2:16" ht="17.100000000000001" customHeight="1" x14ac:dyDescent="0.3">
      <c r="B12" s="14">
        <v>61</v>
      </c>
      <c r="C12" s="15" t="s">
        <v>42</v>
      </c>
      <c r="D12" s="17">
        <v>250</v>
      </c>
      <c r="E12" s="16">
        <v>2.5</v>
      </c>
      <c r="F12" s="16">
        <v>2.8</v>
      </c>
      <c r="G12" s="16">
        <v>17</v>
      </c>
      <c r="H12" s="16">
        <v>103.25</v>
      </c>
      <c r="I12" s="16">
        <v>0.1</v>
      </c>
      <c r="J12" s="16">
        <v>8.25</v>
      </c>
      <c r="K12" s="16"/>
      <c r="L12" s="16"/>
      <c r="M12" s="16">
        <v>25.9</v>
      </c>
      <c r="N12" s="16"/>
      <c r="O12" s="16"/>
      <c r="P12" s="16">
        <v>1.0249999999999999</v>
      </c>
    </row>
    <row r="13" spans="2:16" ht="17.100000000000001" customHeight="1" x14ac:dyDescent="0.3">
      <c r="B13" s="21">
        <v>643</v>
      </c>
      <c r="C13" s="22" t="s">
        <v>43</v>
      </c>
      <c r="D13" s="23">
        <v>100</v>
      </c>
      <c r="E13" s="23">
        <v>12.17</v>
      </c>
      <c r="F13" s="23">
        <v>10.6</v>
      </c>
      <c r="G13" s="23">
        <v>12.64</v>
      </c>
      <c r="H13" s="18">
        <v>181.6</v>
      </c>
      <c r="I13" s="24">
        <v>8.2000000000000003E-2</v>
      </c>
      <c r="J13" s="24">
        <v>2.1</v>
      </c>
      <c r="K13" s="24">
        <v>0.65</v>
      </c>
      <c r="L13" s="24">
        <v>0.13</v>
      </c>
      <c r="M13" s="23">
        <v>15.3</v>
      </c>
      <c r="N13" s="23">
        <v>120.6</v>
      </c>
      <c r="O13" s="24">
        <v>27.6</v>
      </c>
      <c r="P13" s="24">
        <v>1.744</v>
      </c>
    </row>
    <row r="14" spans="2:16" ht="17.100000000000001" customHeight="1" x14ac:dyDescent="0.3">
      <c r="B14" s="21">
        <v>694</v>
      </c>
      <c r="C14" s="25" t="s">
        <v>44</v>
      </c>
      <c r="D14" s="23">
        <v>200</v>
      </c>
      <c r="E14" s="23">
        <v>2.9</v>
      </c>
      <c r="F14" s="23">
        <v>7</v>
      </c>
      <c r="G14" s="23">
        <v>26.8</v>
      </c>
      <c r="H14" s="24">
        <v>212.1</v>
      </c>
      <c r="I14" s="24">
        <v>0.16300000000000001</v>
      </c>
      <c r="J14" s="24">
        <v>34.4</v>
      </c>
      <c r="K14" s="24">
        <v>8.3000000000000004E-2</v>
      </c>
      <c r="L14" s="24">
        <v>0.1</v>
      </c>
      <c r="M14" s="23">
        <v>49.6</v>
      </c>
      <c r="N14" s="23">
        <v>115.2</v>
      </c>
      <c r="O14" s="23">
        <v>39.4</v>
      </c>
      <c r="P14" s="24">
        <v>1.425</v>
      </c>
    </row>
    <row r="15" spans="2:16" ht="17.100000000000001" customHeight="1" x14ac:dyDescent="0.3">
      <c r="B15" s="21">
        <v>79</v>
      </c>
      <c r="C15" s="25" t="s">
        <v>45</v>
      </c>
      <c r="D15" s="23">
        <v>90</v>
      </c>
      <c r="E15" s="23">
        <v>2</v>
      </c>
      <c r="F15" s="23">
        <v>8</v>
      </c>
      <c r="G15" s="23">
        <v>9.83</v>
      </c>
      <c r="H15" s="18">
        <v>76.3</v>
      </c>
      <c r="I15" s="24">
        <v>5.2999999999999999E-2</v>
      </c>
      <c r="J15" s="24">
        <v>39.950000000000003</v>
      </c>
      <c r="K15" s="24">
        <v>0.91600000000000004</v>
      </c>
      <c r="L15" s="24">
        <v>3.35</v>
      </c>
      <c r="M15" s="23">
        <v>43.1</v>
      </c>
      <c r="N15" s="23">
        <v>30</v>
      </c>
      <c r="O15" s="23">
        <v>16.399999999999999</v>
      </c>
      <c r="P15" s="24">
        <v>0.92400000000000004</v>
      </c>
    </row>
    <row r="16" spans="2:16" ht="17.100000000000001" customHeight="1" x14ac:dyDescent="0.3">
      <c r="B16" s="10"/>
      <c r="C16" s="26" t="s">
        <v>3</v>
      </c>
      <c r="D16" s="27">
        <v>250</v>
      </c>
      <c r="E16" s="26">
        <v>0.05</v>
      </c>
      <c r="F16" s="26">
        <v>0</v>
      </c>
      <c r="G16" s="26">
        <v>14.93</v>
      </c>
      <c r="H16" s="26">
        <v>217</v>
      </c>
      <c r="I16" s="26">
        <v>8.6999999999999994E-2</v>
      </c>
      <c r="J16" s="28">
        <v>0.04</v>
      </c>
      <c r="K16" s="28">
        <v>0.22500000000000001</v>
      </c>
      <c r="L16" s="28">
        <v>1.8E-3</v>
      </c>
      <c r="M16" s="28">
        <v>0.04</v>
      </c>
      <c r="N16" s="28">
        <v>1.4E-2</v>
      </c>
      <c r="O16" s="28">
        <v>0.01</v>
      </c>
      <c r="P16" s="28">
        <v>0.1</v>
      </c>
    </row>
    <row r="17" spans="2:16" ht="17.100000000000001" customHeight="1" x14ac:dyDescent="0.3">
      <c r="B17" s="21">
        <v>882</v>
      </c>
      <c r="C17" s="23" t="s">
        <v>4</v>
      </c>
      <c r="D17" s="17">
        <v>200</v>
      </c>
      <c r="E17" s="19">
        <v>0.4</v>
      </c>
      <c r="F17" s="23">
        <v>0</v>
      </c>
      <c r="G17" s="17">
        <v>30</v>
      </c>
      <c r="H17" s="18">
        <v>156</v>
      </c>
      <c r="I17" s="23">
        <v>0</v>
      </c>
      <c r="J17" s="29">
        <v>4.4000000000000004</v>
      </c>
      <c r="K17" s="18">
        <v>0.04</v>
      </c>
      <c r="L17" s="23">
        <v>0</v>
      </c>
      <c r="M17" s="17">
        <v>22</v>
      </c>
      <c r="N17" s="17">
        <v>18</v>
      </c>
      <c r="O17" s="17">
        <v>6</v>
      </c>
      <c r="P17" s="29">
        <v>0.2</v>
      </c>
    </row>
    <row r="18" spans="2:16" ht="17.100000000000001" customHeight="1" x14ac:dyDescent="0.3">
      <c r="B18" s="21"/>
      <c r="C18" s="20" t="s">
        <v>14</v>
      </c>
      <c r="D18" s="17">
        <v>60</v>
      </c>
      <c r="E18" s="16">
        <v>4.2</v>
      </c>
      <c r="F18" s="16">
        <v>0.66</v>
      </c>
      <c r="G18" s="16">
        <v>24.18</v>
      </c>
      <c r="H18" s="18">
        <v>115.8</v>
      </c>
      <c r="I18" s="18">
        <v>0.06</v>
      </c>
      <c r="J18" s="23">
        <v>0</v>
      </c>
      <c r="K18" s="23">
        <v>0</v>
      </c>
      <c r="L18" s="23">
        <v>0</v>
      </c>
      <c r="M18" s="16">
        <v>7.2</v>
      </c>
      <c r="N18" s="23">
        <v>0</v>
      </c>
      <c r="O18" s="23">
        <v>0</v>
      </c>
      <c r="P18" s="18">
        <v>1.74</v>
      </c>
    </row>
    <row r="19" spans="2:16" ht="17.100000000000001" customHeight="1" x14ac:dyDescent="0.3">
      <c r="B19" s="38"/>
      <c r="C19" s="26" t="s">
        <v>19</v>
      </c>
      <c r="D19" s="27">
        <v>15</v>
      </c>
      <c r="E19" s="23">
        <v>3.27</v>
      </c>
      <c r="F19" s="16">
        <v>2.36</v>
      </c>
      <c r="G19" s="23">
        <v>7.81</v>
      </c>
      <c r="H19" s="18">
        <v>120.4</v>
      </c>
      <c r="I19" s="24">
        <v>4.5999999999999999E-2</v>
      </c>
      <c r="J19" s="24">
        <v>0.44</v>
      </c>
      <c r="K19" s="24">
        <v>2.8799999999999999E-2</v>
      </c>
      <c r="L19" s="24">
        <v>0.12</v>
      </c>
      <c r="M19" s="23">
        <v>37.29</v>
      </c>
      <c r="N19" s="23">
        <v>173.09</v>
      </c>
      <c r="O19" s="24">
        <v>37.28</v>
      </c>
      <c r="P19" s="24">
        <v>0.442</v>
      </c>
    </row>
    <row r="20" spans="2:16" ht="17.100000000000001" customHeight="1" x14ac:dyDescent="0.3">
      <c r="B20" s="39"/>
      <c r="C20" s="34" t="s">
        <v>48</v>
      </c>
      <c r="D20" s="48">
        <f>D13+D14+D15+D16+D17+D18+D19</f>
        <v>915</v>
      </c>
      <c r="E20" s="35">
        <f>E13+E14+E15+E16+E17+E18+E19</f>
        <v>24.99</v>
      </c>
      <c r="F20" s="35">
        <f t="shared" ref="F20:P20" si="1">F13+F14+F15+F16+F17+F18+F19</f>
        <v>28.62</v>
      </c>
      <c r="G20" s="35">
        <f t="shared" si="1"/>
        <v>126.19</v>
      </c>
      <c r="H20" s="35">
        <f t="shared" si="1"/>
        <v>1079.2</v>
      </c>
      <c r="I20" s="35">
        <f t="shared" si="1"/>
        <v>0.49099999999999999</v>
      </c>
      <c r="J20" s="35">
        <f t="shared" si="1"/>
        <v>81.330000000000013</v>
      </c>
      <c r="K20" s="35">
        <f t="shared" si="1"/>
        <v>1.9428000000000001</v>
      </c>
      <c r="L20" s="35">
        <f t="shared" si="1"/>
        <v>3.7018</v>
      </c>
      <c r="M20" s="35">
        <f t="shared" si="1"/>
        <v>174.53</v>
      </c>
      <c r="N20" s="35">
        <f t="shared" si="1"/>
        <v>456.904</v>
      </c>
      <c r="O20" s="35">
        <f t="shared" si="1"/>
        <v>126.69000000000001</v>
      </c>
      <c r="P20" s="35">
        <f t="shared" si="1"/>
        <v>6.5750000000000002</v>
      </c>
    </row>
    <row r="21" spans="2:16" ht="17.100000000000001" customHeight="1" x14ac:dyDescent="0.3">
      <c r="B21" s="8"/>
      <c r="C21" s="36" t="s">
        <v>49</v>
      </c>
      <c r="D21" s="49">
        <f>D10+D20</f>
        <v>1415</v>
      </c>
      <c r="E21" s="33">
        <f>E10+E20</f>
        <v>35.229999999999997</v>
      </c>
      <c r="F21" s="33">
        <f t="shared" ref="F21:P21" si="2">F10+F20</f>
        <v>41.46</v>
      </c>
      <c r="G21" s="33">
        <f t="shared" si="2"/>
        <v>189.92</v>
      </c>
      <c r="H21" s="33">
        <f t="shared" si="2"/>
        <v>1575</v>
      </c>
      <c r="I21" s="33">
        <f t="shared" si="2"/>
        <v>0.59099999999999997</v>
      </c>
      <c r="J21" s="33">
        <f t="shared" si="2"/>
        <v>82.860000000000014</v>
      </c>
      <c r="K21" s="33">
        <f t="shared" si="2"/>
        <v>2.0828000000000002</v>
      </c>
      <c r="L21" s="33">
        <f t="shared" si="2"/>
        <v>4.4518000000000004</v>
      </c>
      <c r="M21" s="33">
        <f t="shared" si="2"/>
        <v>413.53</v>
      </c>
      <c r="N21" s="33">
        <f t="shared" si="2"/>
        <v>773.50400000000002</v>
      </c>
      <c r="O21" s="33">
        <f t="shared" si="2"/>
        <v>179.34000000000003</v>
      </c>
      <c r="P21" s="33">
        <f t="shared" si="2"/>
        <v>8.4250000000000007</v>
      </c>
    </row>
    <row r="22" spans="2:16" ht="17.100000000000001" customHeight="1" x14ac:dyDescent="0.3">
      <c r="B22" s="565" t="s">
        <v>46</v>
      </c>
      <c r="C22" s="566"/>
      <c r="D22" s="566"/>
      <c r="E22" s="566"/>
      <c r="F22" s="566"/>
      <c r="G22" s="566"/>
      <c r="H22" s="566"/>
      <c r="I22" s="566"/>
      <c r="J22" s="566"/>
      <c r="K22" s="566"/>
      <c r="L22" s="566"/>
      <c r="M22" s="566"/>
      <c r="N22" s="566"/>
      <c r="O22" s="566"/>
      <c r="P22" s="567"/>
    </row>
    <row r="23" spans="2:16" ht="17.100000000000001" customHeight="1" x14ac:dyDescent="0.3">
      <c r="B23" s="568" t="s">
        <v>39</v>
      </c>
      <c r="C23" s="569"/>
      <c r="D23" s="569"/>
      <c r="E23" s="569"/>
      <c r="F23" s="569"/>
      <c r="G23" s="569"/>
      <c r="H23" s="569"/>
      <c r="I23" s="569"/>
      <c r="J23" s="569"/>
      <c r="K23" s="569"/>
      <c r="L23" s="569"/>
      <c r="M23" s="569"/>
      <c r="N23" s="569"/>
      <c r="O23" s="569"/>
      <c r="P23" s="570"/>
    </row>
    <row r="24" spans="2:16" ht="17.100000000000001" customHeight="1" x14ac:dyDescent="0.3">
      <c r="B24" s="21">
        <v>305</v>
      </c>
      <c r="C24" s="22" t="s">
        <v>5</v>
      </c>
      <c r="D24" s="27">
        <v>100</v>
      </c>
      <c r="E24" s="23">
        <v>12.65</v>
      </c>
      <c r="F24" s="23">
        <v>15.35</v>
      </c>
      <c r="G24" s="23">
        <v>24.6</v>
      </c>
      <c r="H24" s="18">
        <v>301.77</v>
      </c>
      <c r="I24" s="24">
        <v>0.12</v>
      </c>
      <c r="J24" s="24">
        <v>0.36</v>
      </c>
      <c r="K24" s="24">
        <v>0.27</v>
      </c>
      <c r="L24" s="24">
        <v>1.0649999999999999</v>
      </c>
      <c r="M24" s="23">
        <v>102.36</v>
      </c>
      <c r="N24" s="23">
        <v>180.3</v>
      </c>
      <c r="O24" s="24">
        <v>19.41</v>
      </c>
      <c r="P24" s="24">
        <v>2.2949999999999999</v>
      </c>
    </row>
    <row r="25" spans="2:16" ht="17.100000000000001" customHeight="1" x14ac:dyDescent="0.3">
      <c r="B25" s="14">
        <v>3</v>
      </c>
      <c r="C25" s="20" t="s">
        <v>47</v>
      </c>
      <c r="D25" s="30" t="s">
        <v>16</v>
      </c>
      <c r="E25" s="16">
        <v>4.5999999999999996</v>
      </c>
      <c r="F25" s="16">
        <v>7</v>
      </c>
      <c r="G25" s="16">
        <v>14.83</v>
      </c>
      <c r="H25" s="18">
        <v>157</v>
      </c>
      <c r="I25" s="18">
        <v>0.04</v>
      </c>
      <c r="J25" s="18">
        <v>0.11</v>
      </c>
      <c r="K25" s="18">
        <v>0.06</v>
      </c>
      <c r="L25" s="18">
        <v>0.47</v>
      </c>
      <c r="M25" s="17">
        <v>96</v>
      </c>
      <c r="N25" s="19">
        <v>139.19999999999999</v>
      </c>
      <c r="O25" s="16">
        <v>9.4499999999999993</v>
      </c>
      <c r="P25" s="18">
        <v>0.49</v>
      </c>
    </row>
    <row r="26" spans="2:16" ht="17.100000000000001" customHeight="1" x14ac:dyDescent="0.3">
      <c r="B26" s="21">
        <v>943</v>
      </c>
      <c r="C26" s="22" t="s">
        <v>1</v>
      </c>
      <c r="D26" s="23">
        <v>200</v>
      </c>
      <c r="E26" s="23">
        <v>0</v>
      </c>
      <c r="F26" s="23">
        <v>0</v>
      </c>
      <c r="G26" s="23">
        <v>14.9</v>
      </c>
      <c r="H26" s="18">
        <v>59.4</v>
      </c>
      <c r="I26" s="23">
        <v>0</v>
      </c>
      <c r="J26" s="23">
        <v>0</v>
      </c>
      <c r="K26" s="23">
        <v>0</v>
      </c>
      <c r="L26" s="23">
        <v>0</v>
      </c>
      <c r="M26" s="23">
        <v>12</v>
      </c>
      <c r="N26" s="23">
        <v>8</v>
      </c>
      <c r="O26" s="23">
        <v>6</v>
      </c>
      <c r="P26" s="24">
        <v>0.8</v>
      </c>
    </row>
    <row r="27" spans="2:16" ht="17.100000000000001" customHeight="1" x14ac:dyDescent="0.3">
      <c r="B27" s="39"/>
      <c r="C27" s="34" t="s">
        <v>48</v>
      </c>
      <c r="D27" s="14">
        <f>D24+D26+50+10+15</f>
        <v>375</v>
      </c>
      <c r="E27" s="35">
        <f>E24+E25+E26</f>
        <v>17.25</v>
      </c>
      <c r="F27" s="35">
        <f t="shared" ref="F27:P27" si="3">F24+F25+F26</f>
        <v>22.35</v>
      </c>
      <c r="G27" s="35">
        <f t="shared" si="3"/>
        <v>54.33</v>
      </c>
      <c r="H27" s="35">
        <f t="shared" si="3"/>
        <v>518.16999999999996</v>
      </c>
      <c r="I27" s="35">
        <f t="shared" si="3"/>
        <v>0.16</v>
      </c>
      <c r="J27" s="35">
        <f t="shared" si="3"/>
        <v>0.47</v>
      </c>
      <c r="K27" s="35">
        <f t="shared" si="3"/>
        <v>0.33</v>
      </c>
      <c r="L27" s="35">
        <f t="shared" si="3"/>
        <v>1.5349999999999999</v>
      </c>
      <c r="M27" s="35">
        <f t="shared" si="3"/>
        <v>210.36</v>
      </c>
      <c r="N27" s="35">
        <f t="shared" si="3"/>
        <v>327.5</v>
      </c>
      <c r="O27" s="35">
        <f t="shared" si="3"/>
        <v>34.86</v>
      </c>
      <c r="P27" s="35">
        <f t="shared" si="3"/>
        <v>3.585</v>
      </c>
    </row>
    <row r="28" spans="2:16" ht="17.100000000000001" customHeight="1" x14ac:dyDescent="0.3">
      <c r="B28" s="581" t="s">
        <v>41</v>
      </c>
      <c r="C28" s="582"/>
      <c r="D28" s="582"/>
      <c r="E28" s="582"/>
      <c r="F28" s="582"/>
      <c r="G28" s="582"/>
      <c r="H28" s="582"/>
      <c r="I28" s="582"/>
      <c r="J28" s="582"/>
      <c r="K28" s="582"/>
      <c r="L28" s="582"/>
      <c r="M28" s="582"/>
      <c r="N28" s="582"/>
      <c r="O28" s="582"/>
      <c r="P28" s="582"/>
    </row>
    <row r="29" spans="2:16" ht="17.100000000000001" customHeight="1" x14ac:dyDescent="0.3">
      <c r="B29" s="21">
        <v>187</v>
      </c>
      <c r="C29" s="25" t="s">
        <v>50</v>
      </c>
      <c r="D29" s="23" t="s">
        <v>51</v>
      </c>
      <c r="E29" s="23">
        <v>2.23</v>
      </c>
      <c r="F29" s="23">
        <v>8</v>
      </c>
      <c r="G29" s="23">
        <v>14.49</v>
      </c>
      <c r="H29" s="24">
        <v>117.52</v>
      </c>
      <c r="I29" s="24">
        <v>8.2000000000000003E-2</v>
      </c>
      <c r="J29" s="24">
        <v>32.659999999999997</v>
      </c>
      <c r="K29" s="24">
        <v>1.161</v>
      </c>
      <c r="L29" s="24">
        <v>0.4</v>
      </c>
      <c r="M29" s="23">
        <v>45.1</v>
      </c>
      <c r="N29" s="23">
        <v>51.6</v>
      </c>
      <c r="O29" s="23">
        <v>21.9</v>
      </c>
      <c r="P29" s="24">
        <v>5.52</v>
      </c>
    </row>
    <row r="30" spans="2:16" ht="17.100000000000001" customHeight="1" x14ac:dyDescent="0.3">
      <c r="B30" s="21">
        <v>486</v>
      </c>
      <c r="C30" s="25" t="s">
        <v>52</v>
      </c>
      <c r="D30" s="23">
        <v>120</v>
      </c>
      <c r="E30" s="23">
        <v>13.04</v>
      </c>
      <c r="F30" s="23">
        <v>8</v>
      </c>
      <c r="G30" s="23">
        <v>8.16</v>
      </c>
      <c r="H30" s="24">
        <v>164.09</v>
      </c>
      <c r="I30" s="24">
        <v>0.16200000000000001</v>
      </c>
      <c r="J30" s="24">
        <v>10.425000000000001</v>
      </c>
      <c r="K30" s="24">
        <v>4.59</v>
      </c>
      <c r="L30" s="24">
        <v>1.72</v>
      </c>
      <c r="M30" s="23">
        <v>35.4</v>
      </c>
      <c r="N30" s="23">
        <v>42.6</v>
      </c>
      <c r="O30" s="23">
        <v>98.7</v>
      </c>
      <c r="P30" s="24">
        <v>2.29</v>
      </c>
    </row>
    <row r="31" spans="2:16" ht="17.100000000000001" customHeight="1" x14ac:dyDescent="0.3">
      <c r="B31" s="21">
        <v>124</v>
      </c>
      <c r="C31" s="25" t="s">
        <v>6</v>
      </c>
      <c r="D31" s="23">
        <v>180</v>
      </c>
      <c r="E31" s="23">
        <v>5.6</v>
      </c>
      <c r="F31" s="23">
        <v>5.86</v>
      </c>
      <c r="G31" s="23">
        <v>35.86</v>
      </c>
      <c r="H31" s="16">
        <v>222.66</v>
      </c>
      <c r="I31" s="23">
        <v>0.06</v>
      </c>
      <c r="J31" s="23">
        <v>1.1399999999999999</v>
      </c>
      <c r="K31" s="23"/>
      <c r="L31" s="23"/>
      <c r="M31" s="23">
        <v>77.680000000000007</v>
      </c>
      <c r="N31" s="23"/>
      <c r="O31" s="23"/>
      <c r="P31" s="23">
        <v>1.74</v>
      </c>
    </row>
    <row r="32" spans="2:16" ht="17.100000000000001" customHeight="1" x14ac:dyDescent="0.3">
      <c r="B32" s="14">
        <v>17</v>
      </c>
      <c r="C32" s="15" t="s">
        <v>53</v>
      </c>
      <c r="D32" s="23">
        <v>100</v>
      </c>
      <c r="E32" s="23">
        <v>5.36</v>
      </c>
      <c r="F32" s="23">
        <v>6.75</v>
      </c>
      <c r="G32" s="23">
        <v>8.92</v>
      </c>
      <c r="H32" s="24">
        <v>66.47</v>
      </c>
      <c r="I32" s="24">
        <v>3.73E-2</v>
      </c>
      <c r="J32" s="24">
        <v>13.3066</v>
      </c>
      <c r="K32" s="24">
        <v>0</v>
      </c>
      <c r="L32" s="24">
        <v>0</v>
      </c>
      <c r="M32" s="23">
        <v>18.791899999999998</v>
      </c>
      <c r="N32" s="23">
        <v>32.76</v>
      </c>
      <c r="O32" s="23">
        <v>0</v>
      </c>
      <c r="P32" s="24">
        <v>0.57230000000000003</v>
      </c>
    </row>
    <row r="33" spans="2:16" ht="17.100000000000001" customHeight="1" x14ac:dyDescent="0.3">
      <c r="B33" s="21">
        <v>496</v>
      </c>
      <c r="C33" s="23" t="s">
        <v>7</v>
      </c>
      <c r="D33" s="17">
        <v>200</v>
      </c>
      <c r="E33" s="23">
        <v>3.6</v>
      </c>
      <c r="F33" s="23">
        <v>3.3</v>
      </c>
      <c r="G33" s="23">
        <v>25</v>
      </c>
      <c r="H33" s="18">
        <v>144</v>
      </c>
      <c r="I33" s="24">
        <v>0.04</v>
      </c>
      <c r="J33" s="24">
        <v>1.3</v>
      </c>
      <c r="K33" s="24">
        <v>0</v>
      </c>
      <c r="L33" s="24">
        <v>0</v>
      </c>
      <c r="M33" s="23">
        <v>124</v>
      </c>
      <c r="N33" s="23">
        <v>110</v>
      </c>
      <c r="O33" s="24">
        <v>27</v>
      </c>
      <c r="P33" s="24">
        <v>0.8</v>
      </c>
    </row>
    <row r="34" spans="2:16" ht="17.100000000000001" customHeight="1" x14ac:dyDescent="0.3">
      <c r="B34" s="21"/>
      <c r="C34" s="20" t="s">
        <v>14</v>
      </c>
      <c r="D34" s="17">
        <v>60</v>
      </c>
      <c r="E34" s="16">
        <v>4.2</v>
      </c>
      <c r="F34" s="16">
        <v>0.66</v>
      </c>
      <c r="G34" s="16">
        <v>24.18</v>
      </c>
      <c r="H34" s="18">
        <v>115.8</v>
      </c>
      <c r="I34" s="18">
        <v>0.06</v>
      </c>
      <c r="J34" s="23">
        <v>0</v>
      </c>
      <c r="K34" s="23">
        <v>0</v>
      </c>
      <c r="L34" s="23">
        <v>0</v>
      </c>
      <c r="M34" s="16">
        <v>7.2</v>
      </c>
      <c r="N34" s="23">
        <v>0</v>
      </c>
      <c r="O34" s="23">
        <v>0</v>
      </c>
      <c r="P34" s="18">
        <v>1.74</v>
      </c>
    </row>
    <row r="35" spans="2:16" ht="17.100000000000001" customHeight="1" x14ac:dyDescent="0.3">
      <c r="B35" s="26"/>
      <c r="C35" s="26" t="s">
        <v>18</v>
      </c>
      <c r="D35" s="27">
        <v>250</v>
      </c>
      <c r="E35" s="26">
        <v>0.08</v>
      </c>
      <c r="F35" s="26">
        <v>0</v>
      </c>
      <c r="G35" s="26">
        <v>15.4</v>
      </c>
      <c r="H35" s="26">
        <v>240</v>
      </c>
      <c r="I35" s="26">
        <v>0</v>
      </c>
      <c r="J35" s="40">
        <v>4.2999999999999999E-4</v>
      </c>
      <c r="K35" s="40">
        <v>1E-4</v>
      </c>
      <c r="L35" s="40">
        <v>1E-4</v>
      </c>
      <c r="M35" s="40">
        <v>8.9999999999999993E-3</v>
      </c>
      <c r="N35" s="40">
        <v>2.2000000000000001E-3</v>
      </c>
      <c r="O35" s="40">
        <v>7.0000000000000001E-3</v>
      </c>
      <c r="P35" s="40">
        <v>2.0000000000000002E-5</v>
      </c>
    </row>
    <row r="36" spans="2:16" ht="17.100000000000001" customHeight="1" x14ac:dyDescent="0.3">
      <c r="B36" s="11"/>
      <c r="C36" s="26" t="s">
        <v>19</v>
      </c>
      <c r="D36" s="27">
        <v>15</v>
      </c>
      <c r="E36" s="23">
        <v>3.27</v>
      </c>
      <c r="F36" s="16">
        <v>2.36</v>
      </c>
      <c r="G36" s="23">
        <v>7.81</v>
      </c>
      <c r="H36" s="18">
        <v>120.4</v>
      </c>
      <c r="I36" s="24">
        <v>4.5999999999999999E-2</v>
      </c>
      <c r="J36" s="24">
        <v>0.44</v>
      </c>
      <c r="K36" s="24">
        <v>2.8799999999999999E-2</v>
      </c>
      <c r="L36" s="24">
        <v>0.12</v>
      </c>
      <c r="M36" s="23">
        <v>37.29</v>
      </c>
      <c r="N36" s="23">
        <v>173.09</v>
      </c>
      <c r="O36" s="24">
        <v>37.28</v>
      </c>
      <c r="P36" s="24">
        <v>0.442</v>
      </c>
    </row>
    <row r="37" spans="2:16" ht="17.100000000000001" customHeight="1" x14ac:dyDescent="0.3">
      <c r="B37" s="39"/>
      <c r="C37" s="34" t="s">
        <v>48</v>
      </c>
      <c r="D37" s="41">
        <f>D30+D31+D32+D33+D34+D35+D36+260</f>
        <v>1185</v>
      </c>
      <c r="E37" s="42">
        <f>E29+E30+E31+E32+E33+E34+E35+E36</f>
        <v>37.380000000000003</v>
      </c>
      <c r="F37" s="42">
        <f t="shared" ref="F37:P37" si="4">F29+F30+F31+F32+F33+F34+F35+F36</f>
        <v>34.93</v>
      </c>
      <c r="G37" s="42">
        <f t="shared" si="4"/>
        <v>139.82</v>
      </c>
      <c r="H37" s="42">
        <f t="shared" si="4"/>
        <v>1190.94</v>
      </c>
      <c r="I37" s="42">
        <f t="shared" si="4"/>
        <v>0.48729999999999996</v>
      </c>
      <c r="J37" s="42">
        <f t="shared" si="4"/>
        <v>59.272029999999994</v>
      </c>
      <c r="K37" s="42">
        <f t="shared" si="4"/>
        <v>5.7798999999999996</v>
      </c>
      <c r="L37" s="42">
        <f t="shared" si="4"/>
        <v>2.2401000000000004</v>
      </c>
      <c r="M37" s="42">
        <f t="shared" si="4"/>
        <v>345.47090000000003</v>
      </c>
      <c r="N37" s="42">
        <f t="shared" si="4"/>
        <v>410.05219999999997</v>
      </c>
      <c r="O37" s="42">
        <f t="shared" si="4"/>
        <v>184.887</v>
      </c>
      <c r="P37" s="42">
        <f t="shared" si="4"/>
        <v>13.10432</v>
      </c>
    </row>
    <row r="38" spans="2:16" ht="17.100000000000001" customHeight="1" x14ac:dyDescent="0.3">
      <c r="B38" s="8"/>
      <c r="C38" s="36" t="s">
        <v>49</v>
      </c>
      <c r="D38" s="41">
        <f>D37+D27</f>
        <v>1560</v>
      </c>
      <c r="E38" s="41">
        <f t="shared" ref="E38:P38" si="5">E37+E27</f>
        <v>54.63</v>
      </c>
      <c r="F38" s="41">
        <f t="shared" si="5"/>
        <v>57.28</v>
      </c>
      <c r="G38" s="41">
        <f t="shared" si="5"/>
        <v>194.14999999999998</v>
      </c>
      <c r="H38" s="41">
        <f t="shared" si="5"/>
        <v>1709.1100000000001</v>
      </c>
      <c r="I38" s="41">
        <f t="shared" si="5"/>
        <v>0.64729999999999999</v>
      </c>
      <c r="J38" s="41">
        <f t="shared" si="5"/>
        <v>59.742029999999993</v>
      </c>
      <c r="K38" s="41">
        <f t="shared" si="5"/>
        <v>6.1098999999999997</v>
      </c>
      <c r="L38" s="41">
        <f t="shared" si="5"/>
        <v>3.7751000000000001</v>
      </c>
      <c r="M38" s="41">
        <f t="shared" si="5"/>
        <v>555.83090000000004</v>
      </c>
      <c r="N38" s="41">
        <f t="shared" si="5"/>
        <v>737.55219999999997</v>
      </c>
      <c r="O38" s="41">
        <f t="shared" si="5"/>
        <v>219.74700000000001</v>
      </c>
      <c r="P38" s="41">
        <f t="shared" si="5"/>
        <v>16.689319999999999</v>
      </c>
    </row>
    <row r="39" spans="2:16" ht="17.100000000000001" customHeight="1" x14ac:dyDescent="0.3">
      <c r="B39" s="583" t="s">
        <v>55</v>
      </c>
      <c r="C39" s="583"/>
      <c r="D39" s="583"/>
      <c r="E39" s="583"/>
      <c r="F39" s="583"/>
      <c r="G39" s="583"/>
      <c r="H39" s="583"/>
      <c r="I39" s="583"/>
      <c r="J39" s="583"/>
      <c r="K39" s="583"/>
      <c r="L39" s="583"/>
      <c r="M39" s="583"/>
      <c r="N39" s="583"/>
      <c r="O39" s="583"/>
      <c r="P39" s="583"/>
    </row>
    <row r="40" spans="2:16" ht="17.100000000000001" customHeight="1" x14ac:dyDescent="0.3">
      <c r="B40" s="563" t="s">
        <v>39</v>
      </c>
      <c r="C40" s="563"/>
      <c r="D40" s="563"/>
      <c r="E40" s="563"/>
      <c r="F40" s="563"/>
      <c r="G40" s="563"/>
      <c r="H40" s="563"/>
      <c r="I40" s="563"/>
      <c r="J40" s="563"/>
      <c r="K40" s="563"/>
      <c r="L40" s="563"/>
      <c r="M40" s="563"/>
      <c r="N40" s="563"/>
      <c r="O40" s="563"/>
      <c r="P40" s="563"/>
    </row>
    <row r="41" spans="2:16" ht="17.100000000000001" customHeight="1" x14ac:dyDescent="0.3">
      <c r="B41" s="21">
        <v>275</v>
      </c>
      <c r="C41" s="22" t="s">
        <v>56</v>
      </c>
      <c r="D41" s="23">
        <v>120</v>
      </c>
      <c r="E41" s="23">
        <v>8.31</v>
      </c>
      <c r="F41" s="23">
        <v>11.475</v>
      </c>
      <c r="G41" s="23">
        <v>0.3</v>
      </c>
      <c r="H41" s="18">
        <v>195</v>
      </c>
      <c r="I41" s="24">
        <v>0.15</v>
      </c>
      <c r="J41" s="24">
        <v>0</v>
      </c>
      <c r="K41" s="24">
        <v>0</v>
      </c>
      <c r="L41" s="24">
        <v>0</v>
      </c>
      <c r="M41" s="23">
        <v>26.25</v>
      </c>
      <c r="N41" s="23">
        <v>0</v>
      </c>
      <c r="O41" s="23">
        <v>0</v>
      </c>
      <c r="P41" s="24">
        <v>1.35</v>
      </c>
    </row>
    <row r="42" spans="2:16" ht="17.100000000000001" customHeight="1" x14ac:dyDescent="0.3">
      <c r="B42" s="21">
        <v>165</v>
      </c>
      <c r="C42" s="6" t="s">
        <v>13</v>
      </c>
      <c r="D42" s="23">
        <v>150</v>
      </c>
      <c r="E42" s="23">
        <v>6.4</v>
      </c>
      <c r="F42" s="23">
        <v>5.22</v>
      </c>
      <c r="G42" s="23">
        <v>34.74</v>
      </c>
      <c r="H42" s="18">
        <v>223.2</v>
      </c>
      <c r="I42" s="24">
        <v>0.18</v>
      </c>
      <c r="J42" s="23">
        <v>0</v>
      </c>
      <c r="K42" s="23">
        <v>0</v>
      </c>
      <c r="L42" s="23">
        <v>0</v>
      </c>
      <c r="M42" s="23">
        <v>12.945</v>
      </c>
      <c r="N42" s="23">
        <v>0</v>
      </c>
      <c r="O42" s="23">
        <v>0</v>
      </c>
      <c r="P42" s="24">
        <v>4.2</v>
      </c>
    </row>
    <row r="43" spans="2:16" ht="17.100000000000001" customHeight="1" x14ac:dyDescent="0.3">
      <c r="B43" s="21"/>
      <c r="C43" s="25" t="s">
        <v>57</v>
      </c>
      <c r="D43" s="23">
        <v>200</v>
      </c>
      <c r="E43" s="25">
        <v>6.58</v>
      </c>
      <c r="F43" s="25">
        <v>4</v>
      </c>
      <c r="G43" s="25">
        <v>9.42</v>
      </c>
      <c r="H43" s="18">
        <v>120</v>
      </c>
      <c r="I43" s="26">
        <v>0.04</v>
      </c>
      <c r="J43" s="26">
        <v>1.2</v>
      </c>
      <c r="K43" s="26">
        <v>0.04</v>
      </c>
      <c r="L43" s="28">
        <v>0</v>
      </c>
      <c r="M43" s="25">
        <v>184</v>
      </c>
      <c r="N43" s="25">
        <v>248.2</v>
      </c>
      <c r="O43" s="26">
        <v>28</v>
      </c>
      <c r="P43" s="26">
        <v>0.2</v>
      </c>
    </row>
    <row r="44" spans="2:16" ht="17.100000000000001" customHeight="1" x14ac:dyDescent="0.3">
      <c r="B44" s="21"/>
      <c r="C44" s="22" t="s">
        <v>58</v>
      </c>
      <c r="D44" s="23">
        <v>50</v>
      </c>
      <c r="E44" s="23">
        <v>0.64</v>
      </c>
      <c r="F44" s="23">
        <v>0.3</v>
      </c>
      <c r="G44" s="23">
        <v>36.049999999999997</v>
      </c>
      <c r="H44" s="18">
        <v>64.349999999999994</v>
      </c>
      <c r="I44" s="24">
        <v>7.9000000000000001E-2</v>
      </c>
      <c r="J44" s="24">
        <v>0</v>
      </c>
      <c r="K44" s="24">
        <v>0</v>
      </c>
      <c r="L44" s="24">
        <v>0</v>
      </c>
      <c r="M44" s="23">
        <v>10.89</v>
      </c>
      <c r="N44" s="23">
        <v>0</v>
      </c>
      <c r="O44" s="24">
        <v>0</v>
      </c>
      <c r="P44" s="24">
        <v>1.3859999999999999</v>
      </c>
    </row>
    <row r="45" spans="2:16" ht="17.100000000000001" customHeight="1" x14ac:dyDescent="0.3">
      <c r="B45" s="28"/>
      <c r="C45" s="45" t="s">
        <v>48</v>
      </c>
      <c r="D45" s="41">
        <f>D41+D42+D43+D44</f>
        <v>520</v>
      </c>
      <c r="E45" s="31">
        <f t="shared" ref="E45:P45" si="6">E41+E42+E43+E44</f>
        <v>21.93</v>
      </c>
      <c r="F45" s="31">
        <f t="shared" si="6"/>
        <v>20.995000000000001</v>
      </c>
      <c r="G45" s="31">
        <f t="shared" si="6"/>
        <v>80.509999999999991</v>
      </c>
      <c r="H45" s="31">
        <f t="shared" si="6"/>
        <v>602.55000000000007</v>
      </c>
      <c r="I45" s="31">
        <f t="shared" si="6"/>
        <v>0.44899999999999995</v>
      </c>
      <c r="J45" s="31">
        <f t="shared" si="6"/>
        <v>1.2</v>
      </c>
      <c r="K45" s="31">
        <f t="shared" si="6"/>
        <v>0.04</v>
      </c>
      <c r="L45" s="31">
        <f t="shared" si="6"/>
        <v>0</v>
      </c>
      <c r="M45" s="31">
        <f t="shared" si="6"/>
        <v>234.08499999999998</v>
      </c>
      <c r="N45" s="31">
        <f t="shared" si="6"/>
        <v>248.2</v>
      </c>
      <c r="O45" s="31">
        <f t="shared" si="6"/>
        <v>28</v>
      </c>
      <c r="P45" s="31">
        <f t="shared" si="6"/>
        <v>7.136000000000001</v>
      </c>
    </row>
    <row r="46" spans="2:16" ht="17.100000000000001" customHeight="1" x14ac:dyDescent="0.3">
      <c r="B46" s="584" t="s">
        <v>41</v>
      </c>
      <c r="C46" s="585"/>
      <c r="D46" s="585"/>
      <c r="E46" s="585"/>
      <c r="F46" s="585"/>
      <c r="G46" s="585"/>
      <c r="H46" s="585"/>
      <c r="I46" s="586"/>
    </row>
    <row r="47" spans="2:16" ht="17.100000000000001" customHeight="1" x14ac:dyDescent="0.3">
      <c r="B47" s="14">
        <v>61</v>
      </c>
      <c r="C47" s="15" t="s">
        <v>59</v>
      </c>
      <c r="D47" s="17">
        <v>250</v>
      </c>
      <c r="E47" s="16">
        <v>2.5099999999999998</v>
      </c>
      <c r="F47" s="16">
        <v>4.72</v>
      </c>
      <c r="G47" s="16">
        <v>15.96</v>
      </c>
      <c r="H47" s="18">
        <v>123.9</v>
      </c>
      <c r="I47" s="18">
        <v>0.16300000000000001</v>
      </c>
      <c r="J47" s="18">
        <v>16.5</v>
      </c>
      <c r="K47" s="18">
        <v>0.93</v>
      </c>
      <c r="L47" s="18">
        <v>0.37</v>
      </c>
      <c r="M47" s="16">
        <v>18.399999999999999</v>
      </c>
      <c r="N47" s="16">
        <v>54.1</v>
      </c>
      <c r="O47" s="16">
        <v>32.6</v>
      </c>
      <c r="P47" s="18">
        <v>1.65</v>
      </c>
    </row>
    <row r="48" spans="2:16" ht="17.100000000000001" customHeight="1" x14ac:dyDescent="0.3">
      <c r="B48" s="21">
        <v>291</v>
      </c>
      <c r="C48" s="22" t="s">
        <v>60</v>
      </c>
      <c r="D48" s="23">
        <v>150</v>
      </c>
      <c r="E48" s="23">
        <v>6.87</v>
      </c>
      <c r="F48" s="23">
        <v>0.9</v>
      </c>
      <c r="G48" s="23">
        <v>26.37</v>
      </c>
      <c r="H48" s="18">
        <v>193.2</v>
      </c>
      <c r="I48" s="24">
        <v>0.08</v>
      </c>
      <c r="J48" s="24">
        <v>0.02</v>
      </c>
      <c r="K48" s="24">
        <v>0</v>
      </c>
      <c r="L48" s="24">
        <v>1.06</v>
      </c>
      <c r="M48" s="23">
        <v>7.6</v>
      </c>
      <c r="N48" s="23">
        <v>47.6</v>
      </c>
      <c r="O48" s="23">
        <v>10.8</v>
      </c>
      <c r="P48" s="24">
        <v>1.04</v>
      </c>
    </row>
    <row r="49" spans="2:16" ht="17.100000000000001" customHeight="1" x14ac:dyDescent="0.3">
      <c r="B49" s="21">
        <v>643</v>
      </c>
      <c r="C49" s="22" t="s">
        <v>43</v>
      </c>
      <c r="D49" s="23">
        <v>100</v>
      </c>
      <c r="E49" s="23">
        <v>12.17</v>
      </c>
      <c r="F49" s="23">
        <v>10.6</v>
      </c>
      <c r="G49" s="23">
        <v>12.64</v>
      </c>
      <c r="H49" s="18">
        <v>181.6</v>
      </c>
      <c r="I49" s="24">
        <v>8.2000000000000003E-2</v>
      </c>
      <c r="J49" s="24">
        <v>2.1</v>
      </c>
      <c r="K49" s="24">
        <v>0.65</v>
      </c>
      <c r="L49" s="24">
        <v>0.13</v>
      </c>
      <c r="M49" s="23">
        <v>15.3</v>
      </c>
      <c r="N49" s="23">
        <v>120.6</v>
      </c>
      <c r="O49" s="24">
        <v>27.6</v>
      </c>
      <c r="P49" s="24">
        <v>1.744</v>
      </c>
    </row>
    <row r="50" spans="2:16" ht="17.100000000000001" customHeight="1" x14ac:dyDescent="0.3">
      <c r="B50" s="21">
        <v>79</v>
      </c>
      <c r="C50" s="25" t="s">
        <v>45</v>
      </c>
      <c r="D50" s="23">
        <v>90</v>
      </c>
      <c r="E50" s="23">
        <v>2</v>
      </c>
      <c r="F50" s="23">
        <v>8</v>
      </c>
      <c r="G50" s="23">
        <v>9.83</v>
      </c>
      <c r="H50" s="18">
        <v>76.3</v>
      </c>
      <c r="I50" s="24">
        <v>5.2999999999999999E-2</v>
      </c>
      <c r="J50" s="24">
        <v>39.950000000000003</v>
      </c>
      <c r="K50" s="24">
        <v>0.91600000000000004</v>
      </c>
      <c r="L50" s="24">
        <v>3.35</v>
      </c>
      <c r="M50" s="23">
        <v>43.1</v>
      </c>
      <c r="N50" s="23">
        <v>30</v>
      </c>
      <c r="O50" s="23">
        <v>16.399999999999999</v>
      </c>
      <c r="P50" s="24">
        <v>0.92400000000000004</v>
      </c>
    </row>
    <row r="51" spans="2:16" ht="17.100000000000001" customHeight="1" x14ac:dyDescent="0.3">
      <c r="B51" s="21"/>
      <c r="C51" s="25" t="s">
        <v>8</v>
      </c>
      <c r="D51" s="23">
        <v>200</v>
      </c>
      <c r="E51" s="23">
        <v>1</v>
      </c>
      <c r="F51" s="23">
        <v>0</v>
      </c>
      <c r="G51" s="23">
        <v>20.2</v>
      </c>
      <c r="H51" s="24">
        <v>85.34</v>
      </c>
      <c r="I51" s="24">
        <v>0.02</v>
      </c>
      <c r="J51" s="24">
        <v>4</v>
      </c>
      <c r="K51" s="23">
        <v>0</v>
      </c>
      <c r="L51" s="23">
        <v>0</v>
      </c>
      <c r="M51" s="23">
        <v>14</v>
      </c>
      <c r="N51" s="23">
        <v>0</v>
      </c>
      <c r="O51" s="23">
        <v>0</v>
      </c>
      <c r="P51" s="24">
        <v>2.8</v>
      </c>
    </row>
    <row r="52" spans="2:16" ht="17.100000000000001" customHeight="1" x14ac:dyDescent="0.3">
      <c r="B52" s="11"/>
      <c r="C52" s="37" t="s">
        <v>9</v>
      </c>
      <c r="D52" s="27">
        <v>250</v>
      </c>
      <c r="E52" s="26">
        <v>1.0900000000000001</v>
      </c>
      <c r="F52" s="26">
        <v>0.33</v>
      </c>
      <c r="G52" s="26">
        <v>22.84</v>
      </c>
      <c r="H52" s="26">
        <v>222.5</v>
      </c>
      <c r="I52" s="26">
        <v>0</v>
      </c>
      <c r="J52" s="28">
        <v>8.6999999999999994E-3</v>
      </c>
      <c r="K52" s="28">
        <v>3.0000000000000001E-3</v>
      </c>
      <c r="L52" s="28">
        <v>1.0000000000000001E-5</v>
      </c>
      <c r="M52" s="28">
        <v>5.0000000000000001E-3</v>
      </c>
      <c r="N52" s="28">
        <v>2.1999999999999999E-2</v>
      </c>
      <c r="O52" s="28">
        <v>2.7E-2</v>
      </c>
      <c r="P52" s="28">
        <v>3.0000000000000001E-3</v>
      </c>
    </row>
    <row r="53" spans="2:16" ht="17.100000000000001" customHeight="1" x14ac:dyDescent="0.3">
      <c r="B53" s="21"/>
      <c r="C53" s="20" t="s">
        <v>14</v>
      </c>
      <c r="D53" s="17">
        <v>60</v>
      </c>
      <c r="E53" s="16">
        <v>4.2</v>
      </c>
      <c r="F53" s="16">
        <v>0.66</v>
      </c>
      <c r="G53" s="16">
        <v>24.18</v>
      </c>
      <c r="H53" s="18">
        <v>115.8</v>
      </c>
      <c r="I53" s="18">
        <v>0.06</v>
      </c>
      <c r="J53" s="23">
        <v>0</v>
      </c>
      <c r="K53" s="23">
        <v>0</v>
      </c>
      <c r="L53" s="23">
        <v>0</v>
      </c>
      <c r="M53" s="16">
        <v>7.2</v>
      </c>
      <c r="N53" s="23">
        <v>0</v>
      </c>
      <c r="O53" s="23">
        <v>0</v>
      </c>
      <c r="P53" s="18">
        <v>1.74</v>
      </c>
    </row>
    <row r="54" spans="2:16" ht="17.100000000000001" customHeight="1" x14ac:dyDescent="0.3">
      <c r="B54" s="11"/>
      <c r="C54" s="26" t="s">
        <v>19</v>
      </c>
      <c r="D54" s="27">
        <v>15</v>
      </c>
      <c r="E54" s="23">
        <v>3.27</v>
      </c>
      <c r="F54" s="16">
        <v>2.36</v>
      </c>
      <c r="G54" s="23">
        <v>7.81</v>
      </c>
      <c r="H54" s="18">
        <v>120.4</v>
      </c>
      <c r="I54" s="24">
        <v>4.5999999999999999E-2</v>
      </c>
      <c r="J54" s="24">
        <v>0.44</v>
      </c>
      <c r="K54" s="24">
        <v>2.8799999999999999E-2</v>
      </c>
      <c r="L54" s="24">
        <v>0.12</v>
      </c>
      <c r="M54" s="23">
        <v>37.29</v>
      </c>
      <c r="N54" s="23">
        <v>173.09</v>
      </c>
      <c r="O54" s="24">
        <v>37.28</v>
      </c>
      <c r="P54" s="24">
        <v>0.442</v>
      </c>
    </row>
    <row r="55" spans="2:16" ht="17.100000000000001" customHeight="1" x14ac:dyDescent="0.3">
      <c r="B55" s="39"/>
      <c r="C55" s="34" t="s">
        <v>48</v>
      </c>
      <c r="D55" s="41">
        <f>D47+D48+D49+D50+D51+D52+D53+D54</f>
        <v>1115</v>
      </c>
      <c r="E55" s="47">
        <f t="shared" ref="E55:P55" si="7">E47+E48+E49+E50+E51+E52+E53+E54</f>
        <v>33.11</v>
      </c>
      <c r="F55" s="47">
        <f t="shared" si="7"/>
        <v>27.569999999999997</v>
      </c>
      <c r="G55" s="47">
        <f t="shared" si="7"/>
        <v>139.83000000000001</v>
      </c>
      <c r="H55" s="47">
        <f t="shared" si="7"/>
        <v>1119.04</v>
      </c>
      <c r="I55" s="47">
        <f t="shared" si="7"/>
        <v>0.504</v>
      </c>
      <c r="J55" s="47">
        <f t="shared" si="7"/>
        <v>63.018700000000003</v>
      </c>
      <c r="K55" s="47">
        <f t="shared" si="7"/>
        <v>2.5278</v>
      </c>
      <c r="L55" s="47">
        <f t="shared" si="7"/>
        <v>5.0300099999999999</v>
      </c>
      <c r="M55" s="47">
        <f t="shared" si="7"/>
        <v>142.89500000000001</v>
      </c>
      <c r="N55" s="47">
        <f t="shared" si="7"/>
        <v>425.41200000000003</v>
      </c>
      <c r="O55" s="47">
        <f t="shared" si="7"/>
        <v>124.70700000000001</v>
      </c>
      <c r="P55" s="47">
        <f t="shared" si="7"/>
        <v>10.343000000000002</v>
      </c>
    </row>
    <row r="56" spans="2:16" ht="17.100000000000001" customHeight="1" x14ac:dyDescent="0.3">
      <c r="B56" s="8"/>
      <c r="C56" s="36" t="s">
        <v>49</v>
      </c>
      <c r="D56" s="41">
        <f>D55+D45</f>
        <v>1635</v>
      </c>
      <c r="E56" s="47">
        <f t="shared" ref="E56:P56" si="8">E55+E45</f>
        <v>55.04</v>
      </c>
      <c r="F56" s="47">
        <f t="shared" si="8"/>
        <v>48.564999999999998</v>
      </c>
      <c r="G56" s="47">
        <f t="shared" si="8"/>
        <v>220.34</v>
      </c>
      <c r="H56" s="47">
        <f t="shared" si="8"/>
        <v>1721.5900000000001</v>
      </c>
      <c r="I56" s="47">
        <f t="shared" si="8"/>
        <v>0.95299999999999996</v>
      </c>
      <c r="J56" s="47">
        <f t="shared" si="8"/>
        <v>64.218699999999998</v>
      </c>
      <c r="K56" s="47">
        <f t="shared" si="8"/>
        <v>2.5678000000000001</v>
      </c>
      <c r="L56" s="47">
        <f t="shared" si="8"/>
        <v>5.0300099999999999</v>
      </c>
      <c r="M56" s="47">
        <f t="shared" si="8"/>
        <v>376.98</v>
      </c>
      <c r="N56" s="47">
        <f t="shared" si="8"/>
        <v>673.61200000000008</v>
      </c>
      <c r="O56" s="47">
        <f t="shared" si="8"/>
        <v>152.70699999999999</v>
      </c>
      <c r="P56" s="47">
        <f t="shared" si="8"/>
        <v>17.479000000000003</v>
      </c>
    </row>
    <row r="57" spans="2:16" ht="17.100000000000001" customHeight="1" x14ac:dyDescent="0.3">
      <c r="B57" s="583" t="s">
        <v>61</v>
      </c>
      <c r="C57" s="583"/>
      <c r="D57" s="583"/>
      <c r="E57" s="583"/>
      <c r="F57" s="583"/>
      <c r="G57" s="583"/>
      <c r="H57" s="583"/>
      <c r="I57" s="583"/>
      <c r="J57" s="583"/>
      <c r="K57" s="583"/>
      <c r="L57" s="583"/>
      <c r="M57" s="583"/>
      <c r="N57" s="583"/>
      <c r="O57" s="583"/>
      <c r="P57" s="583"/>
    </row>
    <row r="58" spans="2:16" ht="17.100000000000001" customHeight="1" x14ac:dyDescent="0.3">
      <c r="B58" s="563" t="s">
        <v>39</v>
      </c>
      <c r="C58" s="563"/>
      <c r="D58" s="563"/>
      <c r="E58" s="563"/>
      <c r="F58" s="563"/>
      <c r="G58" s="563"/>
      <c r="H58" s="563"/>
      <c r="I58" s="563"/>
      <c r="J58" s="563"/>
      <c r="K58" s="563"/>
      <c r="L58" s="563"/>
      <c r="M58" s="563"/>
      <c r="N58" s="563"/>
      <c r="O58" s="563"/>
      <c r="P58" s="563"/>
    </row>
    <row r="59" spans="2:16" ht="17.100000000000001" customHeight="1" x14ac:dyDescent="0.3">
      <c r="B59" s="21">
        <v>463</v>
      </c>
      <c r="C59" s="8" t="s">
        <v>62</v>
      </c>
      <c r="D59" s="27" t="s">
        <v>10</v>
      </c>
      <c r="E59" s="16">
        <v>22.6</v>
      </c>
      <c r="F59" s="19">
        <v>17.5</v>
      </c>
      <c r="G59" s="16">
        <v>45.47</v>
      </c>
      <c r="H59" s="18">
        <v>566.66</v>
      </c>
      <c r="I59" s="29">
        <v>0.1</v>
      </c>
      <c r="J59" s="29">
        <v>0.8</v>
      </c>
      <c r="K59" s="18">
        <v>0.26</v>
      </c>
      <c r="L59" s="18">
        <v>0.94</v>
      </c>
      <c r="M59" s="17">
        <v>396</v>
      </c>
      <c r="N59" s="16">
        <v>362.66</v>
      </c>
      <c r="O59" s="16">
        <v>50.66</v>
      </c>
      <c r="P59" s="18">
        <v>1.34</v>
      </c>
    </row>
    <row r="60" spans="2:16" ht="17.100000000000001" customHeight="1" x14ac:dyDescent="0.3">
      <c r="B60" s="21"/>
      <c r="C60" s="25" t="s">
        <v>57</v>
      </c>
      <c r="D60" s="23">
        <v>200</v>
      </c>
      <c r="E60" s="25">
        <v>6.58</v>
      </c>
      <c r="F60" s="25">
        <v>4</v>
      </c>
      <c r="G60" s="25">
        <v>9.42</v>
      </c>
      <c r="H60" s="18">
        <v>120</v>
      </c>
      <c r="I60" s="26">
        <v>0.04</v>
      </c>
      <c r="J60" s="26">
        <v>1.2</v>
      </c>
      <c r="K60" s="26">
        <v>0.04</v>
      </c>
      <c r="L60" s="28">
        <v>0</v>
      </c>
      <c r="M60" s="25">
        <v>184</v>
      </c>
      <c r="N60" s="25">
        <v>248.2</v>
      </c>
      <c r="O60" s="26">
        <v>28</v>
      </c>
      <c r="P60" s="26">
        <v>0.2</v>
      </c>
    </row>
    <row r="61" spans="2:16" ht="17.100000000000001" customHeight="1" x14ac:dyDescent="0.3">
      <c r="B61" s="28"/>
      <c r="C61" s="45" t="s">
        <v>48</v>
      </c>
      <c r="D61" s="41">
        <f>160+30+200</f>
        <v>390</v>
      </c>
      <c r="E61" s="47">
        <f>E59+E60</f>
        <v>29.18</v>
      </c>
      <c r="F61" s="47">
        <f t="shared" ref="F61:P61" si="9">F59+F60</f>
        <v>21.5</v>
      </c>
      <c r="G61" s="47">
        <f t="shared" si="9"/>
        <v>54.89</v>
      </c>
      <c r="H61" s="47">
        <f t="shared" si="9"/>
        <v>686.66</v>
      </c>
      <c r="I61" s="47">
        <f t="shared" si="9"/>
        <v>0.14000000000000001</v>
      </c>
      <c r="J61" s="47">
        <f t="shared" si="9"/>
        <v>2</v>
      </c>
      <c r="K61" s="47">
        <f t="shared" si="9"/>
        <v>0.3</v>
      </c>
      <c r="L61" s="47">
        <f t="shared" si="9"/>
        <v>0.94</v>
      </c>
      <c r="M61" s="47">
        <f t="shared" si="9"/>
        <v>580</v>
      </c>
      <c r="N61" s="47">
        <f t="shared" si="9"/>
        <v>610.86</v>
      </c>
      <c r="O61" s="47">
        <f t="shared" si="9"/>
        <v>78.66</v>
      </c>
      <c r="P61" s="47">
        <f t="shared" si="9"/>
        <v>1.54</v>
      </c>
    </row>
    <row r="62" spans="2:16" ht="17.100000000000001" customHeight="1" x14ac:dyDescent="0.3">
      <c r="B62" s="584" t="s">
        <v>41</v>
      </c>
      <c r="C62" s="585"/>
      <c r="D62" s="585"/>
      <c r="E62" s="585"/>
      <c r="F62" s="585"/>
      <c r="G62" s="585"/>
      <c r="H62" s="585"/>
      <c r="I62" s="586"/>
    </row>
    <row r="63" spans="2:16" ht="17.100000000000001" customHeight="1" x14ac:dyDescent="0.3">
      <c r="B63" s="21">
        <v>187</v>
      </c>
      <c r="C63" s="25" t="s">
        <v>50</v>
      </c>
      <c r="D63" s="23" t="s">
        <v>51</v>
      </c>
      <c r="E63" s="23">
        <v>2.23</v>
      </c>
      <c r="F63" s="23">
        <v>8</v>
      </c>
      <c r="G63" s="23">
        <v>14.49</v>
      </c>
      <c r="H63" s="24">
        <v>117.52</v>
      </c>
      <c r="I63" s="24">
        <v>8.2000000000000003E-2</v>
      </c>
      <c r="J63" s="24">
        <v>32.659999999999997</v>
      </c>
      <c r="K63" s="24">
        <v>1.161</v>
      </c>
      <c r="L63" s="24">
        <v>0.4</v>
      </c>
      <c r="M63" s="23">
        <v>45.1</v>
      </c>
      <c r="N63" s="23">
        <v>51.6</v>
      </c>
      <c r="O63" s="23">
        <v>21.9</v>
      </c>
      <c r="P63" s="24">
        <v>5.52</v>
      </c>
    </row>
    <row r="64" spans="2:16" ht="17.100000000000001" customHeight="1" x14ac:dyDescent="0.3">
      <c r="B64" s="21">
        <v>591</v>
      </c>
      <c r="C64" s="25" t="s">
        <v>63</v>
      </c>
      <c r="D64" s="27" t="s">
        <v>17</v>
      </c>
      <c r="E64" s="23">
        <v>16</v>
      </c>
      <c r="F64" s="23">
        <v>14.9</v>
      </c>
      <c r="G64" s="23">
        <v>6.52</v>
      </c>
      <c r="H64" s="18">
        <v>224.05</v>
      </c>
      <c r="I64" s="24">
        <v>0.08</v>
      </c>
      <c r="J64" s="24">
        <v>4.62</v>
      </c>
      <c r="K64" s="24">
        <v>0.216</v>
      </c>
      <c r="L64" s="24">
        <v>4.3</v>
      </c>
      <c r="M64" s="23">
        <v>14.9</v>
      </c>
      <c r="N64" s="23">
        <v>85</v>
      </c>
      <c r="O64" s="24">
        <v>19.3</v>
      </c>
      <c r="P64" s="24">
        <v>2.46</v>
      </c>
    </row>
    <row r="65" spans="2:16" ht="17.100000000000001" customHeight="1" x14ac:dyDescent="0.3">
      <c r="B65" s="21">
        <v>694</v>
      </c>
      <c r="C65" s="25" t="s">
        <v>44</v>
      </c>
      <c r="D65" s="23">
        <v>200</v>
      </c>
      <c r="E65" s="23">
        <v>2.9</v>
      </c>
      <c r="F65" s="23">
        <v>7</v>
      </c>
      <c r="G65" s="23">
        <v>26.8</v>
      </c>
      <c r="H65" s="24">
        <v>212.1</v>
      </c>
      <c r="I65" s="24">
        <v>0.16300000000000001</v>
      </c>
      <c r="J65" s="24">
        <v>34.4</v>
      </c>
      <c r="K65" s="24">
        <v>8.3000000000000004E-2</v>
      </c>
      <c r="L65" s="24">
        <v>0.1</v>
      </c>
      <c r="M65" s="23">
        <v>49.6</v>
      </c>
      <c r="N65" s="23">
        <v>115.2</v>
      </c>
      <c r="O65" s="23">
        <v>39.4</v>
      </c>
      <c r="P65" s="24">
        <v>1.425</v>
      </c>
    </row>
    <row r="66" spans="2:16" ht="17.100000000000001" customHeight="1" x14ac:dyDescent="0.3">
      <c r="B66" s="14">
        <v>17</v>
      </c>
      <c r="C66" s="15" t="s">
        <v>53</v>
      </c>
      <c r="D66" s="23">
        <v>100</v>
      </c>
      <c r="E66" s="23">
        <v>5.36</v>
      </c>
      <c r="F66" s="23">
        <v>6.75</v>
      </c>
      <c r="G66" s="23">
        <v>8.92</v>
      </c>
      <c r="H66" s="24">
        <v>66.47</v>
      </c>
      <c r="I66" s="24">
        <v>3.73E-2</v>
      </c>
      <c r="J66" s="24">
        <v>13.3066</v>
      </c>
      <c r="K66" s="24">
        <v>0</v>
      </c>
      <c r="L66" s="24">
        <v>0</v>
      </c>
      <c r="M66" s="23">
        <v>18.791899999999998</v>
      </c>
      <c r="N66" s="23">
        <v>32.76</v>
      </c>
      <c r="O66" s="23">
        <v>0</v>
      </c>
      <c r="P66" s="24">
        <v>0.57230000000000003</v>
      </c>
    </row>
    <row r="67" spans="2:16" ht="17.100000000000001" customHeight="1" x14ac:dyDescent="0.3">
      <c r="B67" s="14">
        <v>126</v>
      </c>
      <c r="C67" s="15" t="s">
        <v>64</v>
      </c>
      <c r="D67" s="28">
        <v>200</v>
      </c>
      <c r="E67" s="23">
        <v>1.04</v>
      </c>
      <c r="F67" s="23">
        <v>0</v>
      </c>
      <c r="G67" s="23">
        <v>26.96</v>
      </c>
      <c r="H67" s="18">
        <v>107.44</v>
      </c>
      <c r="I67" s="28">
        <v>0.02</v>
      </c>
      <c r="J67" s="28">
        <v>0.8</v>
      </c>
      <c r="K67" s="28">
        <v>0</v>
      </c>
      <c r="L67" s="28">
        <v>0</v>
      </c>
      <c r="M67" s="23">
        <v>41.14</v>
      </c>
      <c r="N67" s="23">
        <v>0</v>
      </c>
      <c r="O67" s="28">
        <v>0</v>
      </c>
      <c r="P67" s="28">
        <v>0.68</v>
      </c>
    </row>
    <row r="68" spans="2:16" ht="17.100000000000001" customHeight="1" x14ac:dyDescent="0.3">
      <c r="B68" s="10"/>
      <c r="C68" s="26" t="s">
        <v>3</v>
      </c>
      <c r="D68" s="27">
        <v>250</v>
      </c>
      <c r="E68" s="26">
        <v>0.05</v>
      </c>
      <c r="F68" s="26">
        <v>0</v>
      </c>
      <c r="G68" s="26">
        <v>14.93</v>
      </c>
      <c r="H68" s="26">
        <v>217</v>
      </c>
      <c r="I68" s="26">
        <v>8.6999999999999994E-2</v>
      </c>
      <c r="J68" s="28">
        <v>0.04</v>
      </c>
      <c r="K68" s="28">
        <v>0.22500000000000001</v>
      </c>
      <c r="L68" s="28">
        <v>1.8E-3</v>
      </c>
      <c r="M68" s="28">
        <v>0.04</v>
      </c>
      <c r="N68" s="28">
        <v>1.4E-2</v>
      </c>
      <c r="O68" s="28">
        <v>0.01</v>
      </c>
      <c r="P68" s="28">
        <v>0.1</v>
      </c>
    </row>
    <row r="69" spans="2:16" ht="17.100000000000001" customHeight="1" x14ac:dyDescent="0.3">
      <c r="B69" s="21"/>
      <c r="C69" s="20" t="s">
        <v>14</v>
      </c>
      <c r="D69" s="17">
        <v>60</v>
      </c>
      <c r="E69" s="16">
        <v>4.2</v>
      </c>
      <c r="F69" s="16">
        <v>0.66</v>
      </c>
      <c r="G69" s="16">
        <v>24.18</v>
      </c>
      <c r="H69" s="18">
        <v>115.8</v>
      </c>
      <c r="I69" s="18">
        <v>0.06</v>
      </c>
      <c r="J69" s="23">
        <v>0</v>
      </c>
      <c r="K69" s="23">
        <v>0</v>
      </c>
      <c r="L69" s="23">
        <v>0</v>
      </c>
      <c r="M69" s="16">
        <v>7.2</v>
      </c>
      <c r="N69" s="23">
        <v>0</v>
      </c>
      <c r="O69" s="23">
        <v>0</v>
      </c>
      <c r="P69" s="18">
        <v>1.74</v>
      </c>
    </row>
    <row r="70" spans="2:16" ht="17.100000000000001" customHeight="1" x14ac:dyDescent="0.3">
      <c r="B70" s="11"/>
      <c r="C70" s="26" t="s">
        <v>19</v>
      </c>
      <c r="D70" s="27">
        <v>15</v>
      </c>
      <c r="E70" s="23">
        <v>3.27</v>
      </c>
      <c r="F70" s="16">
        <v>2.36</v>
      </c>
      <c r="G70" s="23">
        <v>7.81</v>
      </c>
      <c r="H70" s="18">
        <v>120.4</v>
      </c>
      <c r="I70" s="24">
        <v>4.5999999999999999E-2</v>
      </c>
      <c r="J70" s="24">
        <v>0.44</v>
      </c>
      <c r="K70" s="24">
        <v>2.8799999999999999E-2</v>
      </c>
      <c r="L70" s="24">
        <v>0.12</v>
      </c>
      <c r="M70" s="23">
        <v>37.29</v>
      </c>
      <c r="N70" s="23">
        <v>173.09</v>
      </c>
      <c r="O70" s="24">
        <v>37.28</v>
      </c>
      <c r="P70" s="24">
        <v>0.442</v>
      </c>
    </row>
    <row r="71" spans="2:16" ht="17.100000000000001" customHeight="1" x14ac:dyDescent="0.3">
      <c r="B71" s="39"/>
      <c r="C71" s="34" t="s">
        <v>48</v>
      </c>
      <c r="D71" s="41">
        <f>D65+D66+D67+D68+D69+D70+260+60+40</f>
        <v>1185</v>
      </c>
      <c r="E71" s="47">
        <f>E63+E64+E65+E66+E67+E68+E69+E70</f>
        <v>35.049999999999997</v>
      </c>
      <c r="F71" s="47">
        <f t="shared" ref="F71:P71" si="10">F63+F64+F65+F66+F67+F68+F69+F70</f>
        <v>39.669999999999995</v>
      </c>
      <c r="G71" s="47">
        <f t="shared" si="10"/>
        <v>130.61000000000001</v>
      </c>
      <c r="H71" s="47">
        <f t="shared" si="10"/>
        <v>1180.78</v>
      </c>
      <c r="I71" s="47">
        <f t="shared" si="10"/>
        <v>0.57530000000000014</v>
      </c>
      <c r="J71" s="47">
        <f t="shared" si="10"/>
        <v>86.266599999999997</v>
      </c>
      <c r="K71" s="47">
        <f t="shared" si="10"/>
        <v>1.7138</v>
      </c>
      <c r="L71" s="47">
        <f t="shared" si="10"/>
        <v>4.9218000000000002</v>
      </c>
      <c r="M71" s="47">
        <f t="shared" si="10"/>
        <v>214.06189999999998</v>
      </c>
      <c r="N71" s="47">
        <f t="shared" si="10"/>
        <v>457.66399999999999</v>
      </c>
      <c r="O71" s="47">
        <f t="shared" si="10"/>
        <v>117.89</v>
      </c>
      <c r="P71" s="47">
        <f t="shared" si="10"/>
        <v>12.939299999999999</v>
      </c>
    </row>
    <row r="72" spans="2:16" ht="17.100000000000001" customHeight="1" x14ac:dyDescent="0.3">
      <c r="B72" s="8"/>
      <c r="C72" s="36" t="s">
        <v>49</v>
      </c>
      <c r="D72" s="41">
        <f>D71+D61</f>
        <v>1575</v>
      </c>
      <c r="E72" s="47">
        <f t="shared" ref="E72:P72" si="11">E71+E61</f>
        <v>64.22999999999999</v>
      </c>
      <c r="F72" s="47">
        <f t="shared" si="11"/>
        <v>61.169999999999995</v>
      </c>
      <c r="G72" s="47">
        <f t="shared" si="11"/>
        <v>185.5</v>
      </c>
      <c r="H72" s="47">
        <f t="shared" si="11"/>
        <v>1867.44</v>
      </c>
      <c r="I72" s="47">
        <f t="shared" si="11"/>
        <v>0.71530000000000016</v>
      </c>
      <c r="J72" s="47">
        <f t="shared" si="11"/>
        <v>88.266599999999997</v>
      </c>
      <c r="K72" s="47">
        <f t="shared" si="11"/>
        <v>2.0137999999999998</v>
      </c>
      <c r="L72" s="47">
        <f t="shared" si="11"/>
        <v>5.8618000000000006</v>
      </c>
      <c r="M72" s="47">
        <f t="shared" si="11"/>
        <v>794.06189999999992</v>
      </c>
      <c r="N72" s="47">
        <f t="shared" si="11"/>
        <v>1068.5239999999999</v>
      </c>
      <c r="O72" s="47">
        <f t="shared" si="11"/>
        <v>196.55</v>
      </c>
      <c r="P72" s="47">
        <f t="shared" si="11"/>
        <v>14.479299999999999</v>
      </c>
    </row>
    <row r="73" spans="2:16" ht="17.100000000000001" customHeight="1" x14ac:dyDescent="0.3">
      <c r="B73" s="583" t="s">
        <v>54</v>
      </c>
      <c r="C73" s="583"/>
      <c r="D73" s="583"/>
      <c r="E73" s="583"/>
      <c r="F73" s="583"/>
      <c r="G73" s="583"/>
      <c r="H73" s="583"/>
      <c r="I73" s="583"/>
      <c r="J73" s="583"/>
      <c r="K73" s="583"/>
      <c r="L73" s="583"/>
      <c r="M73" s="583"/>
      <c r="N73" s="583"/>
      <c r="O73" s="583"/>
      <c r="P73" s="583"/>
    </row>
    <row r="74" spans="2:16" ht="17.100000000000001" customHeight="1" x14ac:dyDescent="0.3">
      <c r="B74" s="563" t="s">
        <v>39</v>
      </c>
      <c r="C74" s="563"/>
      <c r="D74" s="563"/>
      <c r="E74" s="563"/>
      <c r="F74" s="563"/>
      <c r="G74" s="563"/>
      <c r="H74" s="563"/>
      <c r="I74" s="563"/>
      <c r="J74" s="563"/>
      <c r="K74" s="563"/>
      <c r="L74" s="563"/>
      <c r="M74" s="563"/>
      <c r="N74" s="563"/>
      <c r="O74" s="563"/>
      <c r="P74" s="563"/>
    </row>
    <row r="75" spans="2:16" ht="17.100000000000001" customHeight="1" x14ac:dyDescent="0.3">
      <c r="B75" s="21">
        <v>486</v>
      </c>
      <c r="C75" s="25" t="s">
        <v>52</v>
      </c>
      <c r="D75" s="23">
        <v>120</v>
      </c>
      <c r="E75" s="23">
        <v>13.04</v>
      </c>
      <c r="F75" s="23">
        <v>8</v>
      </c>
      <c r="G75" s="23">
        <v>8.16</v>
      </c>
      <c r="H75" s="24">
        <v>164.09</v>
      </c>
      <c r="I75" s="24">
        <v>0.16200000000000001</v>
      </c>
      <c r="J75" s="24">
        <v>10.425000000000001</v>
      </c>
      <c r="K75" s="24">
        <v>4.59</v>
      </c>
      <c r="L75" s="24">
        <v>1.72</v>
      </c>
      <c r="M75" s="23">
        <v>35.4</v>
      </c>
      <c r="N75" s="23">
        <v>42.6</v>
      </c>
      <c r="O75" s="23">
        <v>98.7</v>
      </c>
      <c r="P75" s="24">
        <v>2.29</v>
      </c>
    </row>
    <row r="76" spans="2:16" ht="17.100000000000001" customHeight="1" x14ac:dyDescent="0.3">
      <c r="B76" s="14">
        <v>209</v>
      </c>
      <c r="C76" s="44" t="s">
        <v>11</v>
      </c>
      <c r="D76" s="50">
        <v>52</v>
      </c>
      <c r="E76" s="51">
        <v>6.1</v>
      </c>
      <c r="F76" s="51">
        <v>4</v>
      </c>
      <c r="G76" s="51">
        <v>36.96</v>
      </c>
      <c r="H76" s="51">
        <v>208.24</v>
      </c>
      <c r="I76" s="51">
        <v>0.22</v>
      </c>
      <c r="J76" s="51">
        <v>2.08</v>
      </c>
      <c r="K76" s="51">
        <v>32</v>
      </c>
      <c r="L76" s="51">
        <v>0.86</v>
      </c>
      <c r="M76" s="51">
        <v>221.6</v>
      </c>
      <c r="N76" s="51">
        <v>315.39999999999998</v>
      </c>
      <c r="O76" s="51">
        <v>79.599999999999994</v>
      </c>
      <c r="P76" s="51">
        <v>2.1</v>
      </c>
    </row>
    <row r="77" spans="2:16" ht="17.100000000000001" customHeight="1" x14ac:dyDescent="0.3">
      <c r="B77" s="21"/>
      <c r="C77" s="25" t="s">
        <v>57</v>
      </c>
      <c r="D77" s="23">
        <v>200</v>
      </c>
      <c r="E77" s="25">
        <v>6.58</v>
      </c>
      <c r="F77" s="25">
        <v>4</v>
      </c>
      <c r="G77" s="25">
        <v>9.42</v>
      </c>
      <c r="H77" s="18">
        <v>120</v>
      </c>
      <c r="I77" s="26">
        <v>0.04</v>
      </c>
      <c r="J77" s="26">
        <v>1.2</v>
      </c>
      <c r="K77" s="26">
        <v>0.04</v>
      </c>
      <c r="L77" s="28">
        <v>0</v>
      </c>
      <c r="M77" s="25">
        <v>184</v>
      </c>
      <c r="N77" s="25">
        <v>248.2</v>
      </c>
      <c r="O77" s="26">
        <v>28</v>
      </c>
      <c r="P77" s="26">
        <v>0.2</v>
      </c>
    </row>
    <row r="78" spans="2:16" ht="17.100000000000001" customHeight="1" x14ac:dyDescent="0.3">
      <c r="B78" s="26"/>
      <c r="C78" s="28" t="s">
        <v>15</v>
      </c>
      <c r="D78" s="27">
        <v>50</v>
      </c>
      <c r="E78" s="16">
        <v>4.2</v>
      </c>
      <c r="F78" s="16">
        <v>0.66</v>
      </c>
      <c r="G78" s="16">
        <v>24.18</v>
      </c>
      <c r="H78" s="18">
        <v>115.8</v>
      </c>
      <c r="I78" s="18">
        <v>0.06</v>
      </c>
      <c r="J78" s="23">
        <v>0</v>
      </c>
      <c r="K78" s="23">
        <v>0</v>
      </c>
      <c r="L78" s="23">
        <v>0</v>
      </c>
      <c r="M78" s="16">
        <v>7.2</v>
      </c>
      <c r="N78" s="23">
        <v>0</v>
      </c>
      <c r="O78" s="23">
        <v>0</v>
      </c>
      <c r="P78" s="18">
        <v>1.74</v>
      </c>
    </row>
    <row r="79" spans="2:16" ht="17.100000000000001" customHeight="1" x14ac:dyDescent="0.3">
      <c r="B79" s="28"/>
      <c r="C79" s="45" t="s">
        <v>48</v>
      </c>
      <c r="D79" s="41">
        <f>D75+D76+D77+D78</f>
        <v>422</v>
      </c>
      <c r="E79" s="47">
        <f>E75+E76+E77+E78</f>
        <v>29.919999999999998</v>
      </c>
      <c r="F79" s="47">
        <f t="shared" ref="F79:P79" si="12">F75+F76+F77+F78</f>
        <v>16.66</v>
      </c>
      <c r="G79" s="47">
        <f t="shared" si="12"/>
        <v>78.72</v>
      </c>
      <c r="H79" s="47">
        <f t="shared" si="12"/>
        <v>608.13</v>
      </c>
      <c r="I79" s="47">
        <f t="shared" si="12"/>
        <v>0.48199999999999998</v>
      </c>
      <c r="J79" s="47">
        <f t="shared" si="12"/>
        <v>13.705</v>
      </c>
      <c r="K79" s="47">
        <f t="shared" si="12"/>
        <v>36.630000000000003</v>
      </c>
      <c r="L79" s="47">
        <f t="shared" si="12"/>
        <v>2.58</v>
      </c>
      <c r="M79" s="47">
        <f t="shared" si="12"/>
        <v>448.2</v>
      </c>
      <c r="N79" s="47">
        <f t="shared" si="12"/>
        <v>606.20000000000005</v>
      </c>
      <c r="O79" s="47">
        <f t="shared" si="12"/>
        <v>206.3</v>
      </c>
      <c r="P79" s="47">
        <f t="shared" si="12"/>
        <v>6.330000000000001</v>
      </c>
    </row>
    <row r="80" spans="2:16" ht="17.100000000000001" customHeight="1" x14ac:dyDescent="0.3">
      <c r="B80" s="584" t="s">
        <v>41</v>
      </c>
      <c r="C80" s="585"/>
      <c r="D80" s="585"/>
      <c r="E80" s="585"/>
      <c r="F80" s="585"/>
      <c r="G80" s="585"/>
      <c r="H80" s="585"/>
      <c r="I80" s="586"/>
    </row>
    <row r="81" spans="2:16" ht="17.100000000000001" customHeight="1" x14ac:dyDescent="0.3">
      <c r="B81" s="14">
        <v>61</v>
      </c>
      <c r="C81" s="15" t="s">
        <v>59</v>
      </c>
      <c r="D81" s="17">
        <v>250</v>
      </c>
      <c r="E81" s="16">
        <v>2.5099999999999998</v>
      </c>
      <c r="F81" s="16">
        <v>4.72</v>
      </c>
      <c r="G81" s="16">
        <v>15.96</v>
      </c>
      <c r="H81" s="18">
        <v>123.9</v>
      </c>
      <c r="I81" s="18">
        <v>0.16300000000000001</v>
      </c>
      <c r="J81" s="18">
        <v>16.5</v>
      </c>
      <c r="K81" s="18">
        <v>0.93</v>
      </c>
      <c r="L81" s="18">
        <v>0.37</v>
      </c>
      <c r="M81" s="16">
        <v>18.399999999999999</v>
      </c>
      <c r="N81" s="16">
        <v>54.1</v>
      </c>
      <c r="O81" s="16">
        <v>32.6</v>
      </c>
      <c r="P81" s="18">
        <v>1.65</v>
      </c>
    </row>
    <row r="82" spans="2:16" ht="17.100000000000001" customHeight="1" x14ac:dyDescent="0.3">
      <c r="B82" s="14">
        <v>90</v>
      </c>
      <c r="C82" s="26" t="s">
        <v>12</v>
      </c>
      <c r="D82" s="52">
        <v>150</v>
      </c>
      <c r="E82" s="26">
        <v>6.1</v>
      </c>
      <c r="F82" s="26">
        <v>11</v>
      </c>
      <c r="G82" s="26">
        <v>27.5</v>
      </c>
      <c r="H82" s="26">
        <v>226.1</v>
      </c>
      <c r="I82" s="26">
        <v>4.4999999999999998E-2</v>
      </c>
      <c r="J82" s="43">
        <v>0.6</v>
      </c>
      <c r="K82" s="46">
        <v>0.75</v>
      </c>
      <c r="L82" s="46">
        <v>3.3E-3</v>
      </c>
      <c r="M82" s="46">
        <v>30.6</v>
      </c>
      <c r="N82" s="46">
        <v>9.2399999999999996E-2</v>
      </c>
      <c r="O82" s="46">
        <v>3.1800000000000002E-2</v>
      </c>
      <c r="P82" s="46">
        <v>1.1999999999999999E-3</v>
      </c>
    </row>
    <row r="83" spans="2:16" ht="17.100000000000001" customHeight="1" x14ac:dyDescent="0.3">
      <c r="B83" s="21">
        <v>79</v>
      </c>
      <c r="C83" s="25" t="s">
        <v>45</v>
      </c>
      <c r="D83" s="23">
        <v>90</v>
      </c>
      <c r="E83" s="23">
        <v>2</v>
      </c>
      <c r="F83" s="23">
        <v>8</v>
      </c>
      <c r="G83" s="23">
        <v>9.83</v>
      </c>
      <c r="H83" s="18">
        <v>76.3</v>
      </c>
      <c r="I83" s="24">
        <v>5.2999999999999999E-2</v>
      </c>
      <c r="J83" s="24">
        <v>39.950000000000003</v>
      </c>
      <c r="K83" s="24">
        <v>0.91600000000000004</v>
      </c>
      <c r="L83" s="24">
        <v>3.35</v>
      </c>
      <c r="M83" s="23">
        <v>43.1</v>
      </c>
      <c r="N83" s="23">
        <v>30</v>
      </c>
      <c r="O83" s="23">
        <v>16.399999999999999</v>
      </c>
      <c r="P83" s="24">
        <v>0.92400000000000004</v>
      </c>
    </row>
    <row r="84" spans="2:16" ht="17.100000000000001" customHeight="1" x14ac:dyDescent="0.3">
      <c r="B84" s="21"/>
      <c r="C84" s="25" t="s">
        <v>8</v>
      </c>
      <c r="D84" s="23">
        <v>200</v>
      </c>
      <c r="E84" s="23">
        <v>1</v>
      </c>
      <c r="F84" s="23">
        <v>0</v>
      </c>
      <c r="G84" s="23">
        <v>20.2</v>
      </c>
      <c r="H84" s="18">
        <v>85.34</v>
      </c>
      <c r="I84" s="24">
        <v>0.02</v>
      </c>
      <c r="J84" s="24">
        <v>4</v>
      </c>
      <c r="K84" s="23">
        <v>0</v>
      </c>
      <c r="L84" s="23">
        <v>0</v>
      </c>
      <c r="M84" s="23">
        <v>14</v>
      </c>
      <c r="N84" s="23">
        <v>0</v>
      </c>
      <c r="O84" s="23">
        <v>0</v>
      </c>
      <c r="P84" s="24">
        <v>2.8</v>
      </c>
    </row>
    <row r="85" spans="2:16" ht="17.100000000000001" customHeight="1" x14ac:dyDescent="0.3">
      <c r="B85" s="11"/>
      <c r="C85" s="37" t="s">
        <v>9</v>
      </c>
      <c r="D85" s="27">
        <v>250</v>
      </c>
      <c r="E85" s="26">
        <v>1.0900000000000001</v>
      </c>
      <c r="F85" s="26">
        <v>0.33</v>
      </c>
      <c r="G85" s="26">
        <v>22.84</v>
      </c>
      <c r="H85" s="26">
        <v>222.5</v>
      </c>
      <c r="I85" s="26">
        <v>0</v>
      </c>
      <c r="J85" s="28">
        <v>8.6999999999999994E-3</v>
      </c>
      <c r="K85" s="28">
        <v>3.0000000000000001E-3</v>
      </c>
      <c r="L85" s="28">
        <v>1.0000000000000001E-5</v>
      </c>
      <c r="M85" s="28">
        <v>5.0000000000000001E-3</v>
      </c>
      <c r="N85" s="28">
        <v>2.1999999999999999E-2</v>
      </c>
      <c r="O85" s="28">
        <v>2.7E-2</v>
      </c>
      <c r="P85" s="28">
        <v>3.0000000000000001E-3</v>
      </c>
    </row>
    <row r="86" spans="2:16" ht="17.100000000000001" customHeight="1" x14ac:dyDescent="0.3">
      <c r="B86" s="21"/>
      <c r="C86" s="20" t="s">
        <v>14</v>
      </c>
      <c r="D86" s="17">
        <v>60</v>
      </c>
      <c r="E86" s="16">
        <v>4.2</v>
      </c>
      <c r="F86" s="16">
        <v>0.66</v>
      </c>
      <c r="G86" s="16">
        <v>24.18</v>
      </c>
      <c r="H86" s="18">
        <v>115.8</v>
      </c>
      <c r="I86" s="18">
        <v>0.06</v>
      </c>
      <c r="J86" s="23">
        <v>0</v>
      </c>
      <c r="K86" s="23">
        <v>0</v>
      </c>
      <c r="L86" s="23">
        <v>0</v>
      </c>
      <c r="M86" s="16">
        <v>7.2</v>
      </c>
      <c r="N86" s="23">
        <v>0</v>
      </c>
      <c r="O86" s="23">
        <v>0</v>
      </c>
      <c r="P86" s="18">
        <v>1.74</v>
      </c>
    </row>
    <row r="87" spans="2:16" ht="17.100000000000001" customHeight="1" x14ac:dyDescent="0.3">
      <c r="B87" s="11"/>
      <c r="C87" s="26" t="s">
        <v>19</v>
      </c>
      <c r="D87" s="27">
        <v>15</v>
      </c>
      <c r="E87" s="23">
        <v>3.27</v>
      </c>
      <c r="F87" s="16">
        <v>2.36</v>
      </c>
      <c r="G87" s="23">
        <v>7.81</v>
      </c>
      <c r="H87" s="18">
        <v>120.4</v>
      </c>
      <c r="I87" s="24">
        <v>4.5999999999999999E-2</v>
      </c>
      <c r="J87" s="24">
        <v>0.44</v>
      </c>
      <c r="K87" s="24">
        <v>2.8799999999999999E-2</v>
      </c>
      <c r="L87" s="24">
        <v>0.12</v>
      </c>
      <c r="M87" s="23">
        <v>37.29</v>
      </c>
      <c r="N87" s="23">
        <v>173.09</v>
      </c>
      <c r="O87" s="24">
        <v>37.28</v>
      </c>
      <c r="P87" s="24">
        <v>0.442</v>
      </c>
    </row>
    <row r="88" spans="2:16" ht="17.100000000000001" customHeight="1" x14ac:dyDescent="0.3">
      <c r="B88" s="39"/>
      <c r="C88" s="34" t="s">
        <v>48</v>
      </c>
      <c r="D88" s="41">
        <f>D81+D82+D83+D84+D85+D86+D87</f>
        <v>1015</v>
      </c>
      <c r="E88" s="47">
        <f>E81+E82+E83+E84+E85+E86+E87</f>
        <v>20.169999999999998</v>
      </c>
      <c r="F88" s="47">
        <f t="shared" ref="F88:P88" si="13">F81+F82+F83+F84+F85+F86+F87</f>
        <v>27.069999999999997</v>
      </c>
      <c r="G88" s="47">
        <f t="shared" si="13"/>
        <v>128.32</v>
      </c>
      <c r="H88" s="47">
        <f t="shared" si="13"/>
        <v>970.33999999999992</v>
      </c>
      <c r="I88" s="47">
        <f t="shared" si="13"/>
        <v>0.38700000000000001</v>
      </c>
      <c r="J88" s="47">
        <f t="shared" si="13"/>
        <v>61.498699999999999</v>
      </c>
      <c r="K88" s="47">
        <f t="shared" si="13"/>
        <v>2.6278000000000001</v>
      </c>
      <c r="L88" s="47">
        <f t="shared" si="13"/>
        <v>3.8433100000000002</v>
      </c>
      <c r="M88" s="47">
        <f t="shared" si="13"/>
        <v>150.595</v>
      </c>
      <c r="N88" s="47">
        <f t="shared" si="13"/>
        <v>257.30439999999999</v>
      </c>
      <c r="O88" s="47">
        <f t="shared" si="13"/>
        <v>86.338799999999992</v>
      </c>
      <c r="P88" s="47">
        <f t="shared" si="13"/>
        <v>7.5602</v>
      </c>
    </row>
    <row r="89" spans="2:16" ht="17.100000000000001" customHeight="1" x14ac:dyDescent="0.3">
      <c r="B89" s="8"/>
      <c r="C89" s="36" t="s">
        <v>49</v>
      </c>
      <c r="D89" s="41">
        <f>D88+D78</f>
        <v>1065</v>
      </c>
      <c r="E89" s="47">
        <f t="shared" ref="E89:P89" si="14">E88+E78</f>
        <v>24.369999999999997</v>
      </c>
      <c r="F89" s="47">
        <f t="shared" si="14"/>
        <v>27.729999999999997</v>
      </c>
      <c r="G89" s="47">
        <f t="shared" si="14"/>
        <v>152.5</v>
      </c>
      <c r="H89" s="47">
        <f t="shared" si="14"/>
        <v>1086.1399999999999</v>
      </c>
      <c r="I89" s="47">
        <f t="shared" si="14"/>
        <v>0.44700000000000001</v>
      </c>
      <c r="J89" s="47">
        <f t="shared" si="14"/>
        <v>61.498699999999999</v>
      </c>
      <c r="K89" s="47">
        <f t="shared" si="14"/>
        <v>2.6278000000000001</v>
      </c>
      <c r="L89" s="47">
        <f t="shared" si="14"/>
        <v>3.8433100000000002</v>
      </c>
      <c r="M89" s="47">
        <f t="shared" si="14"/>
        <v>157.79499999999999</v>
      </c>
      <c r="N89" s="47">
        <f t="shared" si="14"/>
        <v>257.30439999999999</v>
      </c>
      <c r="O89" s="47">
        <f t="shared" si="14"/>
        <v>86.338799999999992</v>
      </c>
      <c r="P89" s="47">
        <f t="shared" si="14"/>
        <v>9.3002000000000002</v>
      </c>
    </row>
  </sheetData>
  <mergeCells count="23">
    <mergeCell ref="B80:I80"/>
    <mergeCell ref="B46:I46"/>
    <mergeCell ref="B57:P57"/>
    <mergeCell ref="B58:P58"/>
    <mergeCell ref="B62:I62"/>
    <mergeCell ref="B73:P73"/>
    <mergeCell ref="B74:P74"/>
    <mergeCell ref="B40:P40"/>
    <mergeCell ref="B2:P2"/>
    <mergeCell ref="B3:P3"/>
    <mergeCell ref="B4:P4"/>
    <mergeCell ref="B5:B6"/>
    <mergeCell ref="C5:C6"/>
    <mergeCell ref="D5:D6"/>
    <mergeCell ref="E5:G5"/>
    <mergeCell ref="H5:H6"/>
    <mergeCell ref="I5:L5"/>
    <mergeCell ref="M5:P5"/>
    <mergeCell ref="B11:P11"/>
    <mergeCell ref="B22:P22"/>
    <mergeCell ref="B23:P23"/>
    <mergeCell ref="B28:P28"/>
    <mergeCell ref="B39:P3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6"/>
  <sheetViews>
    <sheetView zoomScale="90" zoomScaleNormal="90" workbookViewId="0">
      <pane xSplit="4" ySplit="6" topLeftCell="E70" activePane="bottomRight" state="frozen"/>
      <selection pane="topRight" activeCell="D1" sqref="D1"/>
      <selection pane="bottomLeft" activeCell="A7" sqref="A7"/>
      <selection pane="bottomRight" activeCell="C1" sqref="C1:H1048576"/>
    </sheetView>
  </sheetViews>
  <sheetFormatPr defaultRowHeight="14.4" x14ac:dyDescent="0.3"/>
  <cols>
    <col min="1" max="1" width="32" customWidth="1"/>
    <col min="2" max="2" width="5.109375" customWidth="1"/>
    <col min="3" max="3" width="33.109375" customWidth="1"/>
    <col min="4" max="4" width="9.109375" style="5" customWidth="1"/>
  </cols>
  <sheetData>
    <row r="1" spans="2:4" ht="18.75" customHeight="1" x14ac:dyDescent="0.3"/>
    <row r="2" spans="2:4" ht="17.399999999999999" x14ac:dyDescent="0.3">
      <c r="B2" s="564" t="s">
        <v>40</v>
      </c>
      <c r="C2" s="564"/>
      <c r="D2" s="564"/>
    </row>
    <row r="3" spans="2:4" ht="17.25" customHeight="1" x14ac:dyDescent="0.3">
      <c r="B3" s="565" t="s">
        <v>38</v>
      </c>
      <c r="C3" s="566"/>
      <c r="D3" s="566"/>
    </row>
    <row r="4" spans="2:4" ht="15.75" customHeight="1" x14ac:dyDescent="0.3">
      <c r="B4" s="568" t="s">
        <v>39</v>
      </c>
      <c r="C4" s="569"/>
      <c r="D4" s="569"/>
    </row>
    <row r="5" spans="2:4" ht="16.5" customHeight="1" x14ac:dyDescent="0.3">
      <c r="B5" s="571" t="s">
        <v>20</v>
      </c>
      <c r="C5" s="571" t="s">
        <v>0</v>
      </c>
      <c r="D5" s="571" t="s">
        <v>21</v>
      </c>
    </row>
    <row r="6" spans="2:4" ht="18.75" customHeight="1" x14ac:dyDescent="0.3">
      <c r="B6" s="572"/>
      <c r="C6" s="572"/>
      <c r="D6" s="572"/>
    </row>
    <row r="7" spans="2:4" ht="15" customHeight="1" x14ac:dyDescent="0.3">
      <c r="B7" s="81">
        <v>94</v>
      </c>
      <c r="C7" s="74" t="s">
        <v>89</v>
      </c>
      <c r="D7" s="32">
        <v>250</v>
      </c>
    </row>
    <row r="8" spans="2:4" ht="15" customHeight="1" x14ac:dyDescent="0.3">
      <c r="B8" s="14">
        <v>3</v>
      </c>
      <c r="C8" s="20" t="s">
        <v>72</v>
      </c>
      <c r="D8" s="53" t="s">
        <v>73</v>
      </c>
    </row>
    <row r="9" spans="2:4" ht="15" customHeight="1" x14ac:dyDescent="0.3">
      <c r="B9" s="21">
        <v>943</v>
      </c>
      <c r="C9" s="22" t="s">
        <v>1</v>
      </c>
      <c r="D9" s="23">
        <v>200</v>
      </c>
    </row>
    <row r="10" spans="2:4" ht="15" customHeight="1" x14ac:dyDescent="0.3">
      <c r="B10" s="8"/>
      <c r="C10" s="36" t="s">
        <v>2</v>
      </c>
      <c r="D10" s="41">
        <f>250+65+200</f>
        <v>515</v>
      </c>
    </row>
    <row r="11" spans="2:4" ht="15" customHeight="1" x14ac:dyDescent="0.3">
      <c r="B11" s="581" t="s">
        <v>41</v>
      </c>
      <c r="C11" s="582"/>
      <c r="D11" s="582"/>
    </row>
    <row r="12" spans="2:4" ht="15" customHeight="1" x14ac:dyDescent="0.3">
      <c r="B12" s="21">
        <v>59</v>
      </c>
      <c r="C12" s="6" t="s">
        <v>75</v>
      </c>
      <c r="D12" s="23">
        <v>250</v>
      </c>
    </row>
    <row r="13" spans="2:4" ht="15" customHeight="1" x14ac:dyDescent="0.3">
      <c r="B13" s="62">
        <v>486</v>
      </c>
      <c r="C13" s="70" t="s">
        <v>52</v>
      </c>
      <c r="D13" s="23">
        <v>120</v>
      </c>
    </row>
    <row r="14" spans="2:4" ht="15" customHeight="1" x14ac:dyDescent="0.3">
      <c r="B14" s="81">
        <v>694</v>
      </c>
      <c r="C14" s="70" t="s">
        <v>88</v>
      </c>
      <c r="D14" s="23">
        <v>180</v>
      </c>
    </row>
    <row r="15" spans="2:4" s="5" customFormat="1" ht="15" customHeight="1" x14ac:dyDescent="0.3">
      <c r="B15" s="21">
        <v>71</v>
      </c>
      <c r="C15" s="25" t="s">
        <v>81</v>
      </c>
      <c r="D15" s="23">
        <v>100</v>
      </c>
    </row>
    <row r="16" spans="2:4" ht="15" customHeight="1" x14ac:dyDescent="0.3">
      <c r="B16" s="1"/>
      <c r="C16" s="26" t="s">
        <v>3</v>
      </c>
      <c r="D16" s="27">
        <v>250</v>
      </c>
    </row>
    <row r="17" spans="2:4" ht="15" customHeight="1" x14ac:dyDescent="0.3">
      <c r="B17" s="21">
        <v>882</v>
      </c>
      <c r="C17" s="23" t="s">
        <v>4</v>
      </c>
      <c r="D17" s="17">
        <v>200</v>
      </c>
    </row>
    <row r="18" spans="2:4" ht="15" customHeight="1" x14ac:dyDescent="0.3">
      <c r="B18" s="21"/>
      <c r="C18" s="20" t="s">
        <v>14</v>
      </c>
      <c r="D18" s="17">
        <v>60</v>
      </c>
    </row>
    <row r="19" spans="2:4" ht="15" customHeight="1" x14ac:dyDescent="0.3">
      <c r="B19" s="38"/>
      <c r="C19" s="76" t="s">
        <v>90</v>
      </c>
      <c r="D19" s="27">
        <v>15</v>
      </c>
    </row>
    <row r="20" spans="2:4" ht="15" customHeight="1" x14ac:dyDescent="0.3">
      <c r="B20" s="39"/>
      <c r="C20" s="34" t="s">
        <v>48</v>
      </c>
      <c r="D20" s="48">
        <f>D13+D14+D15+D16+D17+D18+D19</f>
        <v>925</v>
      </c>
    </row>
    <row r="21" spans="2:4" ht="15" customHeight="1" x14ac:dyDescent="0.3">
      <c r="B21" s="8"/>
      <c r="C21" s="36" t="s">
        <v>49</v>
      </c>
      <c r="D21" s="49">
        <f>D10+D20</f>
        <v>1440</v>
      </c>
    </row>
    <row r="22" spans="2:4" ht="15" customHeight="1" x14ac:dyDescent="0.3">
      <c r="B22" s="565" t="s">
        <v>46</v>
      </c>
      <c r="C22" s="566"/>
      <c r="D22" s="566"/>
    </row>
    <row r="23" spans="2:4" ht="15" customHeight="1" x14ac:dyDescent="0.3">
      <c r="B23" s="568" t="s">
        <v>39</v>
      </c>
      <c r="C23" s="569"/>
      <c r="D23" s="569"/>
    </row>
    <row r="24" spans="2:4" ht="15" customHeight="1" x14ac:dyDescent="0.3">
      <c r="B24" s="21">
        <v>305</v>
      </c>
      <c r="C24" s="22" t="s">
        <v>5</v>
      </c>
      <c r="D24" s="27">
        <v>100</v>
      </c>
    </row>
    <row r="25" spans="2:4" ht="15" customHeight="1" x14ac:dyDescent="0.3">
      <c r="B25" s="14">
        <v>3</v>
      </c>
      <c r="C25" s="20" t="s">
        <v>47</v>
      </c>
      <c r="D25" s="54" t="s">
        <v>16</v>
      </c>
    </row>
    <row r="26" spans="2:4" ht="15" customHeight="1" x14ac:dyDescent="0.3">
      <c r="B26" s="21">
        <v>943</v>
      </c>
      <c r="C26" s="22" t="s">
        <v>1</v>
      </c>
      <c r="D26" s="23">
        <v>200</v>
      </c>
    </row>
    <row r="27" spans="2:4" ht="15" customHeight="1" x14ac:dyDescent="0.3">
      <c r="B27" s="39"/>
      <c r="C27" s="34" t="s">
        <v>48</v>
      </c>
      <c r="D27" s="14">
        <f>100+75+200</f>
        <v>375</v>
      </c>
    </row>
    <row r="28" spans="2:4" ht="15" customHeight="1" x14ac:dyDescent="0.3">
      <c r="B28" s="581" t="s">
        <v>41</v>
      </c>
      <c r="C28" s="582"/>
      <c r="D28" s="582"/>
    </row>
    <row r="29" spans="2:4" ht="15" customHeight="1" x14ac:dyDescent="0.3">
      <c r="B29" s="21">
        <v>187</v>
      </c>
      <c r="C29" s="25" t="s">
        <v>50</v>
      </c>
      <c r="D29" s="23" t="s">
        <v>51</v>
      </c>
    </row>
    <row r="30" spans="2:4" ht="15" customHeight="1" x14ac:dyDescent="0.3">
      <c r="B30" s="62">
        <v>694</v>
      </c>
      <c r="C30" s="70" t="s">
        <v>44</v>
      </c>
      <c r="D30" s="23">
        <v>200</v>
      </c>
    </row>
    <row r="31" spans="2:4" ht="15" customHeight="1" x14ac:dyDescent="0.3">
      <c r="B31" s="62">
        <v>643</v>
      </c>
      <c r="C31" s="74" t="s">
        <v>43</v>
      </c>
      <c r="D31" s="23">
        <v>100</v>
      </c>
    </row>
    <row r="32" spans="2:4" s="5" customFormat="1" ht="15" customHeight="1" x14ac:dyDescent="0.3">
      <c r="B32" s="61">
        <v>71</v>
      </c>
      <c r="C32" s="25" t="s">
        <v>81</v>
      </c>
      <c r="D32" s="23">
        <v>100</v>
      </c>
    </row>
    <row r="33" spans="2:4" ht="15" customHeight="1" x14ac:dyDescent="0.3">
      <c r="B33" s="21">
        <v>496</v>
      </c>
      <c r="C33" s="23" t="s">
        <v>7</v>
      </c>
      <c r="D33" s="17">
        <v>200</v>
      </c>
    </row>
    <row r="34" spans="2:4" ht="15" customHeight="1" x14ac:dyDescent="0.3">
      <c r="B34" s="21"/>
      <c r="C34" s="20" t="s">
        <v>14</v>
      </c>
      <c r="D34" s="17">
        <v>60</v>
      </c>
    </row>
    <row r="35" spans="2:4" ht="15" customHeight="1" x14ac:dyDescent="0.3">
      <c r="B35" s="26"/>
      <c r="C35" s="26" t="s">
        <v>18</v>
      </c>
      <c r="D35" s="27">
        <v>250</v>
      </c>
    </row>
    <row r="36" spans="2:4" ht="15" customHeight="1" x14ac:dyDescent="0.3">
      <c r="B36" s="7"/>
      <c r="C36" s="76" t="s">
        <v>90</v>
      </c>
      <c r="D36" s="27">
        <v>15</v>
      </c>
    </row>
    <row r="37" spans="2:4" ht="15" customHeight="1" x14ac:dyDescent="0.3">
      <c r="B37" s="39"/>
      <c r="C37" s="34" t="s">
        <v>48</v>
      </c>
      <c r="D37" s="41">
        <f>D30+D31+D32+D33+D34+D35+D36+260</f>
        <v>1185</v>
      </c>
    </row>
    <row r="38" spans="2:4" ht="15" customHeight="1" x14ac:dyDescent="0.3">
      <c r="B38" s="8"/>
      <c r="C38" s="36" t="s">
        <v>49</v>
      </c>
      <c r="D38" s="41">
        <f>D37+D27</f>
        <v>1560</v>
      </c>
    </row>
    <row r="39" spans="2:4" ht="15" customHeight="1" x14ac:dyDescent="0.3">
      <c r="B39" s="583" t="s">
        <v>55</v>
      </c>
      <c r="C39" s="583"/>
      <c r="D39" s="583"/>
    </row>
    <row r="40" spans="2:4" ht="15" customHeight="1" x14ac:dyDescent="0.3">
      <c r="B40" s="563" t="s">
        <v>39</v>
      </c>
      <c r="C40" s="563"/>
      <c r="D40" s="563"/>
    </row>
    <row r="41" spans="2:4" ht="15" customHeight="1" x14ac:dyDescent="0.3">
      <c r="B41" s="14">
        <v>253</v>
      </c>
      <c r="C41" s="73" t="s">
        <v>65</v>
      </c>
      <c r="D41" s="32">
        <v>250</v>
      </c>
    </row>
    <row r="42" spans="2:4" ht="15" customHeight="1" x14ac:dyDescent="0.3">
      <c r="B42" s="21"/>
      <c r="C42" s="70" t="s">
        <v>57</v>
      </c>
      <c r="D42" s="23">
        <v>200</v>
      </c>
    </row>
    <row r="43" spans="2:4" ht="15" customHeight="1" x14ac:dyDescent="0.3">
      <c r="B43" s="21"/>
      <c r="C43" s="74" t="s">
        <v>58</v>
      </c>
      <c r="D43" s="23">
        <v>50</v>
      </c>
    </row>
    <row r="44" spans="2:4" ht="15" customHeight="1" x14ac:dyDescent="0.3">
      <c r="B44" s="28"/>
      <c r="C44" s="45" t="s">
        <v>48</v>
      </c>
      <c r="D44" s="41">
        <f>D41+D42+D43</f>
        <v>500</v>
      </c>
    </row>
    <row r="45" spans="2:4" ht="15" customHeight="1" x14ac:dyDescent="0.3">
      <c r="B45" s="584" t="s">
        <v>41</v>
      </c>
      <c r="C45" s="585"/>
      <c r="D45" s="585"/>
    </row>
    <row r="46" spans="2:4" ht="15" customHeight="1" x14ac:dyDescent="0.3">
      <c r="B46" s="21">
        <v>61</v>
      </c>
      <c r="C46" s="22" t="s">
        <v>59</v>
      </c>
      <c r="D46" s="17">
        <v>250</v>
      </c>
    </row>
    <row r="47" spans="2:4" ht="15" customHeight="1" x14ac:dyDescent="0.3">
      <c r="B47" s="21">
        <v>291</v>
      </c>
      <c r="C47" s="22" t="s">
        <v>60</v>
      </c>
      <c r="D47" s="23">
        <v>150</v>
      </c>
    </row>
    <row r="48" spans="2:4" ht="15" customHeight="1" x14ac:dyDescent="0.3">
      <c r="B48" s="62">
        <v>591</v>
      </c>
      <c r="C48" s="70" t="s">
        <v>63</v>
      </c>
      <c r="D48" s="27" t="s">
        <v>17</v>
      </c>
    </row>
    <row r="49" spans="2:4" ht="15" customHeight="1" x14ac:dyDescent="0.3">
      <c r="B49" s="61">
        <v>71</v>
      </c>
      <c r="C49" s="25" t="s">
        <v>81</v>
      </c>
      <c r="D49" s="23">
        <v>100</v>
      </c>
    </row>
    <row r="50" spans="2:4" ht="15" customHeight="1" x14ac:dyDescent="0.3">
      <c r="B50" s="21"/>
      <c r="C50" s="25" t="s">
        <v>8</v>
      </c>
      <c r="D50" s="23">
        <v>200</v>
      </c>
    </row>
    <row r="51" spans="2:4" ht="15" customHeight="1" x14ac:dyDescent="0.3">
      <c r="B51" s="2"/>
      <c r="C51" s="37" t="s">
        <v>9</v>
      </c>
      <c r="D51" s="27">
        <v>250</v>
      </c>
    </row>
    <row r="52" spans="2:4" ht="15" customHeight="1" x14ac:dyDescent="0.3">
      <c r="B52" s="21"/>
      <c r="C52" s="20" t="s">
        <v>14</v>
      </c>
      <c r="D52" s="17">
        <v>60</v>
      </c>
    </row>
    <row r="53" spans="2:4" ht="15" customHeight="1" x14ac:dyDescent="0.3">
      <c r="B53" s="9"/>
      <c r="C53" s="76" t="s">
        <v>90</v>
      </c>
      <c r="D53" s="27">
        <v>15</v>
      </c>
    </row>
    <row r="54" spans="2:4" ht="15" customHeight="1" x14ac:dyDescent="0.3">
      <c r="B54" s="39"/>
      <c r="C54" s="34" t="s">
        <v>48</v>
      </c>
      <c r="D54" s="41" t="e">
        <f>D46+D47+D48+D49+D50+D51+D52+D53</f>
        <v>#VALUE!</v>
      </c>
    </row>
    <row r="55" spans="2:4" ht="15" customHeight="1" x14ac:dyDescent="0.3">
      <c r="B55" s="8"/>
      <c r="C55" s="36" t="s">
        <v>49</v>
      </c>
      <c r="D55" s="41" t="e">
        <f>D54+D44</f>
        <v>#VALUE!</v>
      </c>
    </row>
    <row r="56" spans="2:4" ht="15" customHeight="1" x14ac:dyDescent="0.3">
      <c r="B56" s="583" t="s">
        <v>61</v>
      </c>
      <c r="C56" s="583"/>
      <c r="D56" s="583"/>
    </row>
    <row r="57" spans="2:4" ht="15" customHeight="1" x14ac:dyDescent="0.3">
      <c r="B57" s="563" t="s">
        <v>39</v>
      </c>
      <c r="C57" s="563"/>
      <c r="D57" s="563"/>
    </row>
    <row r="58" spans="2:4" ht="15" customHeight="1" x14ac:dyDescent="0.3">
      <c r="B58" s="21">
        <v>463</v>
      </c>
      <c r="C58" s="8" t="s">
        <v>62</v>
      </c>
      <c r="D58" s="27" t="s">
        <v>10</v>
      </c>
    </row>
    <row r="59" spans="2:4" ht="15" customHeight="1" x14ac:dyDescent="0.3">
      <c r="B59" s="21"/>
      <c r="C59" s="25" t="s">
        <v>57</v>
      </c>
      <c r="D59" s="23">
        <v>200</v>
      </c>
    </row>
    <row r="60" spans="2:4" ht="15" customHeight="1" x14ac:dyDescent="0.3">
      <c r="B60" s="28"/>
      <c r="C60" s="45" t="s">
        <v>48</v>
      </c>
      <c r="D60" s="41">
        <f>160+30+200</f>
        <v>390</v>
      </c>
    </row>
    <row r="61" spans="2:4" ht="15" customHeight="1" x14ac:dyDescent="0.3">
      <c r="B61" s="584" t="s">
        <v>41</v>
      </c>
      <c r="C61" s="585"/>
      <c r="D61" s="585"/>
    </row>
    <row r="62" spans="2:4" ht="15" customHeight="1" x14ac:dyDescent="0.3">
      <c r="B62" s="14">
        <v>61</v>
      </c>
      <c r="C62" s="15" t="s">
        <v>42</v>
      </c>
      <c r="D62" s="17">
        <v>250</v>
      </c>
    </row>
    <row r="63" spans="2:4" ht="15" customHeight="1" x14ac:dyDescent="0.3">
      <c r="B63" s="62">
        <v>318</v>
      </c>
      <c r="C63" s="74" t="s">
        <v>91</v>
      </c>
      <c r="D63" s="23">
        <v>200</v>
      </c>
    </row>
    <row r="64" spans="2:4" ht="15" customHeight="1" x14ac:dyDescent="0.3">
      <c r="B64" s="82">
        <v>536</v>
      </c>
      <c r="C64" s="74" t="s">
        <v>83</v>
      </c>
      <c r="D64" s="23">
        <v>100</v>
      </c>
    </row>
    <row r="65" spans="2:4" ht="15" customHeight="1" x14ac:dyDescent="0.3">
      <c r="B65" s="61">
        <v>71</v>
      </c>
      <c r="C65" s="25" t="s">
        <v>81</v>
      </c>
      <c r="D65" s="23">
        <v>100</v>
      </c>
    </row>
    <row r="66" spans="2:4" ht="15" customHeight="1" x14ac:dyDescent="0.3">
      <c r="B66" s="14">
        <v>126</v>
      </c>
      <c r="C66" s="15" t="s">
        <v>64</v>
      </c>
      <c r="D66" s="28">
        <v>200</v>
      </c>
    </row>
    <row r="67" spans="2:4" ht="15" customHeight="1" x14ac:dyDescent="0.3">
      <c r="B67" s="10"/>
      <c r="C67" s="26" t="s">
        <v>3</v>
      </c>
      <c r="D67" s="27">
        <v>250</v>
      </c>
    </row>
    <row r="68" spans="2:4" ht="15" customHeight="1" x14ac:dyDescent="0.3">
      <c r="B68" s="21"/>
      <c r="C68" s="20" t="s">
        <v>14</v>
      </c>
      <c r="D68" s="17">
        <v>60</v>
      </c>
    </row>
    <row r="69" spans="2:4" ht="15" customHeight="1" x14ac:dyDescent="0.3">
      <c r="B69" s="9"/>
      <c r="C69" s="76" t="s">
        <v>90</v>
      </c>
      <c r="D69" s="27">
        <v>15</v>
      </c>
    </row>
    <row r="70" spans="2:4" ht="15" customHeight="1" x14ac:dyDescent="0.3">
      <c r="B70" s="39"/>
      <c r="C70" s="34" t="s">
        <v>48</v>
      </c>
      <c r="D70" s="41">
        <f>D64+D65+D66+D67+D68+D69+260+60+40</f>
        <v>1085</v>
      </c>
    </row>
    <row r="71" spans="2:4" ht="15" customHeight="1" x14ac:dyDescent="0.3">
      <c r="B71" s="8"/>
      <c r="C71" s="36" t="s">
        <v>49</v>
      </c>
      <c r="D71" s="41">
        <f>D70+D60</f>
        <v>1475</v>
      </c>
    </row>
    <row r="72" spans="2:4" ht="15" customHeight="1" x14ac:dyDescent="0.3">
      <c r="B72" s="583" t="s">
        <v>54</v>
      </c>
      <c r="C72" s="583"/>
      <c r="D72" s="583"/>
    </row>
    <row r="73" spans="2:4" ht="15" customHeight="1" x14ac:dyDescent="0.3">
      <c r="B73" s="563" t="s">
        <v>39</v>
      </c>
      <c r="C73" s="563"/>
      <c r="D73" s="563"/>
    </row>
    <row r="74" spans="2:4" ht="15" customHeight="1" x14ac:dyDescent="0.3">
      <c r="B74" s="62">
        <v>275</v>
      </c>
      <c r="C74" s="74" t="s">
        <v>56</v>
      </c>
      <c r="D74" s="23">
        <v>120</v>
      </c>
    </row>
    <row r="75" spans="2:4" ht="15" customHeight="1" x14ac:dyDescent="0.3">
      <c r="B75" s="62">
        <v>165</v>
      </c>
      <c r="C75" s="83" t="s">
        <v>13</v>
      </c>
      <c r="D75" s="23">
        <v>150</v>
      </c>
    </row>
    <row r="76" spans="2:4" ht="15" customHeight="1" x14ac:dyDescent="0.3">
      <c r="B76" s="21"/>
      <c r="C76" s="25" t="s">
        <v>57</v>
      </c>
      <c r="D76" s="23">
        <v>200</v>
      </c>
    </row>
    <row r="77" spans="2:4" ht="15" customHeight="1" x14ac:dyDescent="0.3">
      <c r="B77" s="26"/>
      <c r="C77" s="28" t="s">
        <v>15</v>
      </c>
      <c r="D77" s="27">
        <v>50</v>
      </c>
    </row>
    <row r="78" spans="2:4" ht="15" customHeight="1" x14ac:dyDescent="0.3">
      <c r="B78" s="28"/>
      <c r="C78" s="45" t="s">
        <v>48</v>
      </c>
      <c r="D78" s="41">
        <f>SUM(D74:D77)</f>
        <v>520</v>
      </c>
    </row>
    <row r="79" spans="2:4" ht="15" customHeight="1" x14ac:dyDescent="0.3">
      <c r="B79" s="588" t="s">
        <v>41</v>
      </c>
      <c r="C79" s="588"/>
      <c r="D79" s="588"/>
    </row>
    <row r="80" spans="2:4" ht="15" customHeight="1" x14ac:dyDescent="0.3">
      <c r="B80" s="21">
        <v>187</v>
      </c>
      <c r="C80" s="25" t="s">
        <v>50</v>
      </c>
      <c r="D80" s="23" t="s">
        <v>51</v>
      </c>
    </row>
    <row r="81" spans="2:4" ht="15" customHeight="1" x14ac:dyDescent="0.3">
      <c r="B81" s="14">
        <v>90</v>
      </c>
      <c r="C81" s="26" t="s">
        <v>12</v>
      </c>
      <c r="D81" s="52">
        <v>150</v>
      </c>
    </row>
    <row r="82" spans="2:4" ht="15" customHeight="1" x14ac:dyDescent="0.3">
      <c r="B82" s="61">
        <v>71</v>
      </c>
      <c r="C82" s="25" t="s">
        <v>81</v>
      </c>
      <c r="D82" s="23">
        <v>100</v>
      </c>
    </row>
    <row r="83" spans="2:4" ht="15" customHeight="1" x14ac:dyDescent="0.3">
      <c r="B83" s="21"/>
      <c r="C83" s="25" t="s">
        <v>8</v>
      </c>
      <c r="D83" s="23">
        <v>200</v>
      </c>
    </row>
    <row r="84" spans="2:4" ht="15" customHeight="1" x14ac:dyDescent="0.3">
      <c r="B84" s="9"/>
      <c r="C84" s="37" t="s">
        <v>9</v>
      </c>
      <c r="D84" s="27">
        <v>250</v>
      </c>
    </row>
    <row r="85" spans="2:4" ht="15" customHeight="1" x14ac:dyDescent="0.3">
      <c r="B85" s="21"/>
      <c r="C85" s="20" t="s">
        <v>14</v>
      </c>
      <c r="D85" s="17">
        <v>60</v>
      </c>
    </row>
    <row r="86" spans="2:4" ht="15" customHeight="1" x14ac:dyDescent="0.3">
      <c r="B86" s="9"/>
      <c r="C86" s="76" t="s">
        <v>90</v>
      </c>
      <c r="D86" s="27">
        <v>15</v>
      </c>
    </row>
    <row r="87" spans="2:4" ht="15" customHeight="1" x14ac:dyDescent="0.3">
      <c r="B87" s="39"/>
      <c r="C87" s="34" t="s">
        <v>48</v>
      </c>
      <c r="D87" s="41">
        <f>D81+D82+D83+D84+D85+D86+260</f>
        <v>1035</v>
      </c>
    </row>
    <row r="88" spans="2:4" ht="15" customHeight="1" x14ac:dyDescent="0.3">
      <c r="B88" s="8"/>
      <c r="C88" s="36" t="s">
        <v>49</v>
      </c>
      <c r="D88" s="41">
        <f>D87+D77</f>
        <v>1085</v>
      </c>
    </row>
    <row r="89" spans="2:4" ht="15" customHeight="1" x14ac:dyDescent="0.3">
      <c r="B89" s="583" t="s">
        <v>66</v>
      </c>
      <c r="C89" s="583"/>
      <c r="D89" s="583"/>
    </row>
    <row r="90" spans="2:4" ht="15" customHeight="1" x14ac:dyDescent="0.3">
      <c r="B90" s="563" t="s">
        <v>39</v>
      </c>
      <c r="C90" s="563"/>
      <c r="D90" s="563"/>
    </row>
    <row r="91" spans="2:4" ht="15" customHeight="1" x14ac:dyDescent="0.3">
      <c r="B91" s="62">
        <v>305</v>
      </c>
      <c r="C91" s="74" t="s">
        <v>5</v>
      </c>
      <c r="D91" s="27">
        <v>100</v>
      </c>
    </row>
    <row r="92" spans="2:4" ht="15" customHeight="1" x14ac:dyDescent="0.3">
      <c r="B92" s="14">
        <v>3</v>
      </c>
      <c r="C92" s="20" t="s">
        <v>47</v>
      </c>
      <c r="D92" s="30" t="s">
        <v>16</v>
      </c>
    </row>
    <row r="93" spans="2:4" ht="15" customHeight="1" x14ac:dyDescent="0.3">
      <c r="B93" s="21">
        <v>943</v>
      </c>
      <c r="C93" s="22" t="s">
        <v>1</v>
      </c>
      <c r="D93" s="23">
        <v>200</v>
      </c>
    </row>
    <row r="94" spans="2:4" ht="15" customHeight="1" x14ac:dyDescent="0.3">
      <c r="B94" s="8"/>
      <c r="C94" s="36" t="s">
        <v>2</v>
      </c>
      <c r="D94" s="41">
        <f>120+150+200+50+10+15</f>
        <v>545</v>
      </c>
    </row>
    <row r="95" spans="2:4" ht="15" customHeight="1" x14ac:dyDescent="0.3">
      <c r="B95" s="581" t="s">
        <v>41</v>
      </c>
      <c r="C95" s="582"/>
      <c r="D95" s="582"/>
    </row>
    <row r="96" spans="2:4" ht="15" customHeight="1" x14ac:dyDescent="0.3">
      <c r="B96" s="62">
        <v>144</v>
      </c>
      <c r="C96" s="73" t="s">
        <v>84</v>
      </c>
      <c r="D96" s="28">
        <v>250</v>
      </c>
    </row>
    <row r="97" spans="2:4" s="5" customFormat="1" ht="15" customHeight="1" x14ac:dyDescent="0.3">
      <c r="B97" s="62">
        <v>69</v>
      </c>
      <c r="C97" s="73" t="s">
        <v>85</v>
      </c>
      <c r="D97" s="28">
        <v>200</v>
      </c>
    </row>
    <row r="98" spans="2:4" ht="15" customHeight="1" x14ac:dyDescent="0.3">
      <c r="B98" s="61">
        <v>71</v>
      </c>
      <c r="C98" s="25" t="s">
        <v>81</v>
      </c>
      <c r="D98" s="23">
        <v>100</v>
      </c>
    </row>
    <row r="99" spans="2:4" ht="15" customHeight="1" x14ac:dyDescent="0.3">
      <c r="B99" s="27"/>
      <c r="C99" s="27" t="s">
        <v>18</v>
      </c>
      <c r="D99" s="27">
        <v>250</v>
      </c>
    </row>
    <row r="100" spans="2:4" ht="15" customHeight="1" x14ac:dyDescent="0.3">
      <c r="B100" s="21">
        <v>496</v>
      </c>
      <c r="C100" s="23" t="s">
        <v>7</v>
      </c>
      <c r="D100" s="17">
        <v>200</v>
      </c>
    </row>
    <row r="101" spans="2:4" ht="15" customHeight="1" x14ac:dyDescent="0.3">
      <c r="B101" s="21"/>
      <c r="C101" s="20" t="s">
        <v>14</v>
      </c>
      <c r="D101" s="17">
        <v>60</v>
      </c>
    </row>
    <row r="102" spans="2:4" ht="15" customHeight="1" x14ac:dyDescent="0.3">
      <c r="B102" s="38"/>
      <c r="C102" s="76" t="s">
        <v>90</v>
      </c>
      <c r="D102" s="27">
        <v>15</v>
      </c>
    </row>
    <row r="103" spans="2:4" ht="15" customHeight="1" x14ac:dyDescent="0.3">
      <c r="B103" s="39"/>
      <c r="C103" s="34" t="s">
        <v>48</v>
      </c>
      <c r="D103" s="48">
        <f>SUM(D96:D102)</f>
        <v>1075</v>
      </c>
    </row>
    <row r="104" spans="2:4" ht="15" customHeight="1" x14ac:dyDescent="0.3">
      <c r="B104" s="8"/>
      <c r="C104" s="36" t="s">
        <v>49</v>
      </c>
      <c r="D104" s="49">
        <f t="shared" ref="D104" si="0">D94+D103</f>
        <v>1620</v>
      </c>
    </row>
    <row r="105" spans="2:4" ht="15" customHeight="1" x14ac:dyDescent="0.3">
      <c r="B105" s="565" t="s">
        <v>67</v>
      </c>
      <c r="C105" s="566"/>
      <c r="D105" s="566"/>
    </row>
    <row r="106" spans="2:4" ht="15" customHeight="1" x14ac:dyDescent="0.3">
      <c r="B106" s="568" t="s">
        <v>39</v>
      </c>
      <c r="C106" s="569"/>
      <c r="D106" s="569"/>
    </row>
    <row r="107" spans="2:4" s="5" customFormat="1" ht="15" customHeight="1" x14ac:dyDescent="0.3">
      <c r="B107" s="21">
        <v>591</v>
      </c>
      <c r="C107" s="25" t="s">
        <v>63</v>
      </c>
      <c r="D107" s="27" t="s">
        <v>71</v>
      </c>
    </row>
    <row r="108" spans="2:4" s="5" customFormat="1" ht="15" customHeight="1" x14ac:dyDescent="0.3">
      <c r="B108" s="21">
        <v>679</v>
      </c>
      <c r="C108" s="25" t="s">
        <v>74</v>
      </c>
      <c r="D108" s="60">
        <v>150</v>
      </c>
    </row>
    <row r="109" spans="2:4" ht="15" customHeight="1" x14ac:dyDescent="0.3">
      <c r="B109" s="14">
        <v>209</v>
      </c>
      <c r="C109" s="44" t="s">
        <v>11</v>
      </c>
      <c r="D109" s="50">
        <v>52</v>
      </c>
    </row>
    <row r="110" spans="2:4" ht="15" customHeight="1" x14ac:dyDescent="0.3">
      <c r="B110" s="26"/>
      <c r="C110" s="28" t="s">
        <v>15</v>
      </c>
      <c r="D110" s="27">
        <v>50</v>
      </c>
    </row>
    <row r="111" spans="2:4" ht="15" customHeight="1" x14ac:dyDescent="0.3">
      <c r="B111" s="21">
        <v>882</v>
      </c>
      <c r="C111" s="23" t="s">
        <v>4</v>
      </c>
      <c r="D111" s="17">
        <v>200</v>
      </c>
    </row>
    <row r="112" spans="2:4" ht="15" customHeight="1" x14ac:dyDescent="0.3">
      <c r="B112" s="55"/>
      <c r="C112" s="56" t="s">
        <v>48</v>
      </c>
      <c r="D112" s="57">
        <f>80+D108+D109+D110+D111</f>
        <v>532</v>
      </c>
    </row>
    <row r="113" spans="2:4" ht="15" customHeight="1" x14ac:dyDescent="0.3">
      <c r="B113" s="594" t="s">
        <v>41</v>
      </c>
      <c r="C113" s="595"/>
      <c r="D113" s="595"/>
    </row>
    <row r="114" spans="2:4" ht="15" customHeight="1" x14ac:dyDescent="0.3">
      <c r="B114" s="21">
        <v>59</v>
      </c>
      <c r="C114" s="6" t="s">
        <v>75</v>
      </c>
      <c r="D114" s="23">
        <v>250</v>
      </c>
    </row>
    <row r="115" spans="2:4" ht="15" customHeight="1" x14ac:dyDescent="0.3">
      <c r="B115" s="62">
        <v>486</v>
      </c>
      <c r="C115" s="15" t="s">
        <v>86</v>
      </c>
      <c r="D115" s="23">
        <v>120</v>
      </c>
    </row>
    <row r="116" spans="2:4" ht="15" customHeight="1" x14ac:dyDescent="0.3">
      <c r="B116" s="62">
        <v>378</v>
      </c>
      <c r="C116" s="74" t="s">
        <v>88</v>
      </c>
      <c r="D116" s="23">
        <v>200</v>
      </c>
    </row>
    <row r="117" spans="2:4" ht="15" customHeight="1" x14ac:dyDescent="0.3">
      <c r="B117" s="61">
        <v>71</v>
      </c>
      <c r="C117" s="25" t="s">
        <v>81</v>
      </c>
      <c r="D117" s="23">
        <v>100</v>
      </c>
    </row>
    <row r="118" spans="2:4" ht="15" customHeight="1" x14ac:dyDescent="0.3">
      <c r="B118" s="21"/>
      <c r="C118" s="25" t="s">
        <v>8</v>
      </c>
      <c r="D118" s="23">
        <v>200</v>
      </c>
    </row>
    <row r="119" spans="2:4" ht="15" customHeight="1" x14ac:dyDescent="0.3">
      <c r="B119" s="21"/>
      <c r="C119" s="20" t="s">
        <v>14</v>
      </c>
      <c r="D119" s="17">
        <v>60</v>
      </c>
    </row>
    <row r="120" spans="2:4" ht="15" customHeight="1" x14ac:dyDescent="0.3">
      <c r="B120" s="10"/>
      <c r="C120" s="26" t="s">
        <v>3</v>
      </c>
      <c r="D120" s="27">
        <v>250</v>
      </c>
    </row>
    <row r="121" spans="2:4" ht="15" customHeight="1" x14ac:dyDescent="0.3">
      <c r="B121" s="4"/>
      <c r="C121" s="76" t="s">
        <v>90</v>
      </c>
      <c r="D121" s="27">
        <v>15</v>
      </c>
    </row>
    <row r="122" spans="2:4" ht="15" customHeight="1" x14ac:dyDescent="0.3">
      <c r="B122" s="55"/>
      <c r="C122" s="56" t="s">
        <v>48</v>
      </c>
      <c r="D122" s="41">
        <f>SUM(D114:D121)</f>
        <v>1195</v>
      </c>
    </row>
    <row r="123" spans="2:4" ht="15" customHeight="1" x14ac:dyDescent="0.3">
      <c r="B123" s="6"/>
      <c r="C123" s="58" t="s">
        <v>49</v>
      </c>
      <c r="D123" s="41">
        <f>D122+D112</f>
        <v>1727</v>
      </c>
    </row>
    <row r="124" spans="2:4" ht="15" customHeight="1" x14ac:dyDescent="0.3">
      <c r="B124" s="587" t="s">
        <v>68</v>
      </c>
      <c r="C124" s="587"/>
      <c r="D124" s="587"/>
    </row>
    <row r="125" spans="2:4" ht="15" customHeight="1" x14ac:dyDescent="0.3">
      <c r="B125" s="592" t="s">
        <v>39</v>
      </c>
      <c r="C125" s="592"/>
      <c r="D125" s="592"/>
    </row>
    <row r="126" spans="2:4" ht="15" customHeight="1" x14ac:dyDescent="0.3">
      <c r="B126" s="21">
        <v>390</v>
      </c>
      <c r="C126" s="22" t="s">
        <v>76</v>
      </c>
      <c r="D126" s="23">
        <v>200</v>
      </c>
    </row>
    <row r="127" spans="2:4" ht="15" customHeight="1" x14ac:dyDescent="0.3">
      <c r="B127" s="21"/>
      <c r="C127" s="25" t="s">
        <v>57</v>
      </c>
      <c r="D127" s="23">
        <v>200</v>
      </c>
    </row>
    <row r="128" spans="2:4" ht="15" customHeight="1" x14ac:dyDescent="0.3">
      <c r="B128" s="14">
        <v>3</v>
      </c>
      <c r="C128" s="20" t="s">
        <v>72</v>
      </c>
      <c r="D128" s="53" t="s">
        <v>73</v>
      </c>
    </row>
    <row r="129" spans="1:4" ht="15" customHeight="1" x14ac:dyDescent="0.3">
      <c r="A129" s="5"/>
      <c r="B129" s="52"/>
      <c r="C129" s="14" t="s">
        <v>48</v>
      </c>
      <c r="D129" s="41">
        <f>200+200+65</f>
        <v>465</v>
      </c>
    </row>
    <row r="130" spans="1:4" ht="15" customHeight="1" x14ac:dyDescent="0.3">
      <c r="A130" s="5"/>
      <c r="B130" s="596" t="s">
        <v>41</v>
      </c>
      <c r="C130" s="597"/>
      <c r="D130" s="597"/>
    </row>
    <row r="131" spans="1:4" ht="15" customHeight="1" x14ac:dyDescent="0.3">
      <c r="B131" s="21">
        <v>187</v>
      </c>
      <c r="C131" s="25" t="s">
        <v>50</v>
      </c>
      <c r="D131" s="23" t="s">
        <v>51</v>
      </c>
    </row>
    <row r="132" spans="1:4" ht="15" customHeight="1" x14ac:dyDescent="0.3">
      <c r="B132" s="62">
        <v>643</v>
      </c>
      <c r="C132" s="74" t="s">
        <v>43</v>
      </c>
      <c r="D132" s="23">
        <v>100</v>
      </c>
    </row>
    <row r="133" spans="1:4" ht="15" customHeight="1" x14ac:dyDescent="0.3">
      <c r="B133" s="21">
        <v>165</v>
      </c>
      <c r="C133" s="6" t="s">
        <v>13</v>
      </c>
      <c r="D133" s="23">
        <v>150</v>
      </c>
    </row>
    <row r="134" spans="1:4" ht="15" customHeight="1" x14ac:dyDescent="0.3">
      <c r="B134" s="61">
        <v>71</v>
      </c>
      <c r="C134" s="25" t="s">
        <v>81</v>
      </c>
      <c r="D134" s="23">
        <v>100</v>
      </c>
    </row>
    <row r="135" spans="1:4" ht="15" customHeight="1" x14ac:dyDescent="0.3">
      <c r="B135" s="14">
        <v>126</v>
      </c>
      <c r="C135" s="15" t="s">
        <v>64</v>
      </c>
      <c r="D135" s="28">
        <v>200</v>
      </c>
    </row>
    <row r="136" spans="1:4" ht="15" customHeight="1" x14ac:dyDescent="0.3">
      <c r="B136" s="4"/>
      <c r="C136" s="59" t="s">
        <v>9</v>
      </c>
      <c r="D136" s="27">
        <v>250</v>
      </c>
    </row>
    <row r="137" spans="1:4" ht="15" customHeight="1" x14ac:dyDescent="0.3">
      <c r="B137" s="21"/>
      <c r="C137" s="20" t="s">
        <v>14</v>
      </c>
      <c r="D137" s="17">
        <v>60</v>
      </c>
    </row>
    <row r="138" spans="1:4" ht="15" customHeight="1" x14ac:dyDescent="0.3">
      <c r="B138" s="4"/>
      <c r="C138" s="76" t="s">
        <v>90</v>
      </c>
      <c r="D138" s="27">
        <v>15</v>
      </c>
    </row>
    <row r="139" spans="1:4" ht="15" customHeight="1" x14ac:dyDescent="0.3">
      <c r="B139" s="55"/>
      <c r="C139" s="56" t="s">
        <v>48</v>
      </c>
      <c r="D139" s="41">
        <f>D132+D133+D134+D135+D136+D137+D138+260</f>
        <v>1135</v>
      </c>
    </row>
    <row r="140" spans="1:4" ht="15" customHeight="1" x14ac:dyDescent="0.3">
      <c r="B140" s="6"/>
      <c r="C140" s="58" t="s">
        <v>49</v>
      </c>
      <c r="D140" s="41">
        <f>D129+D139</f>
        <v>1600</v>
      </c>
    </row>
    <row r="141" spans="1:4" ht="15" customHeight="1" x14ac:dyDescent="0.3">
      <c r="B141" s="587" t="s">
        <v>69</v>
      </c>
      <c r="C141" s="587"/>
      <c r="D141" s="587"/>
    </row>
    <row r="142" spans="1:4" ht="15" customHeight="1" x14ac:dyDescent="0.3">
      <c r="B142" s="592" t="s">
        <v>39</v>
      </c>
      <c r="C142" s="592"/>
      <c r="D142" s="592"/>
    </row>
    <row r="143" spans="1:4" ht="15" customHeight="1" x14ac:dyDescent="0.3">
      <c r="B143" s="62">
        <v>313</v>
      </c>
      <c r="C143" s="73" t="s">
        <v>87</v>
      </c>
      <c r="D143" s="27" t="s">
        <v>10</v>
      </c>
    </row>
    <row r="144" spans="1:4" ht="15" customHeight="1" x14ac:dyDescent="0.3">
      <c r="B144" s="21"/>
      <c r="C144" s="25" t="s">
        <v>57</v>
      </c>
      <c r="D144" s="23">
        <v>200</v>
      </c>
    </row>
    <row r="145" spans="2:4" ht="15" customHeight="1" x14ac:dyDescent="0.3">
      <c r="B145" s="52"/>
      <c r="C145" s="14" t="s">
        <v>48</v>
      </c>
      <c r="D145" s="47">
        <f t="shared" ref="D145" si="1">SUM(D143:D144)</f>
        <v>200</v>
      </c>
    </row>
    <row r="146" spans="2:4" ht="15" customHeight="1" x14ac:dyDescent="0.3">
      <c r="B146" s="596" t="s">
        <v>41</v>
      </c>
      <c r="C146" s="597"/>
      <c r="D146" s="597"/>
    </row>
    <row r="147" spans="2:4" ht="15" customHeight="1" x14ac:dyDescent="0.3">
      <c r="B147" s="14">
        <v>61</v>
      </c>
      <c r="C147" s="15" t="s">
        <v>59</v>
      </c>
      <c r="D147" s="17">
        <v>250</v>
      </c>
    </row>
    <row r="148" spans="2:4" ht="15" customHeight="1" x14ac:dyDescent="0.3">
      <c r="B148" s="62">
        <v>275</v>
      </c>
      <c r="C148" s="74" t="s">
        <v>56</v>
      </c>
      <c r="D148" s="23">
        <v>120</v>
      </c>
    </row>
    <row r="149" spans="2:4" ht="15" customHeight="1" x14ac:dyDescent="0.3">
      <c r="B149" s="62">
        <v>318</v>
      </c>
      <c r="C149" s="74" t="s">
        <v>91</v>
      </c>
      <c r="D149" s="23">
        <v>200</v>
      </c>
    </row>
    <row r="150" spans="2:4" ht="15" customHeight="1" x14ac:dyDescent="0.3">
      <c r="B150" s="61">
        <v>71</v>
      </c>
      <c r="C150" s="25" t="s">
        <v>81</v>
      </c>
      <c r="D150" s="23">
        <v>100</v>
      </c>
    </row>
    <row r="151" spans="2:4" ht="15" customHeight="1" x14ac:dyDescent="0.3">
      <c r="B151" s="21">
        <v>943</v>
      </c>
      <c r="C151" s="22" t="s">
        <v>1</v>
      </c>
      <c r="D151" s="23">
        <v>200</v>
      </c>
    </row>
    <row r="152" spans="2:4" ht="15" customHeight="1" x14ac:dyDescent="0.3">
      <c r="B152" s="11"/>
      <c r="C152" s="37" t="s">
        <v>9</v>
      </c>
      <c r="D152" s="27">
        <v>250</v>
      </c>
    </row>
    <row r="153" spans="2:4" ht="15" customHeight="1" x14ac:dyDescent="0.3">
      <c r="B153" s="21"/>
      <c r="C153" s="20" t="s">
        <v>14</v>
      </c>
      <c r="D153" s="17">
        <v>60</v>
      </c>
    </row>
    <row r="154" spans="2:4" ht="15" customHeight="1" x14ac:dyDescent="0.3">
      <c r="B154" s="11"/>
      <c r="C154" s="76" t="s">
        <v>90</v>
      </c>
      <c r="D154" s="27">
        <v>15</v>
      </c>
    </row>
    <row r="155" spans="2:4" ht="15" customHeight="1" x14ac:dyDescent="0.3">
      <c r="B155" s="55"/>
      <c r="C155" s="56" t="s">
        <v>48</v>
      </c>
      <c r="D155" s="41">
        <f>SUM(D147:D154)</f>
        <v>1195</v>
      </c>
    </row>
    <row r="156" spans="2:4" ht="15" customHeight="1" x14ac:dyDescent="0.3">
      <c r="B156" s="6"/>
      <c r="C156" s="58" t="s">
        <v>49</v>
      </c>
      <c r="D156" s="41">
        <f>D155+D145</f>
        <v>1395</v>
      </c>
    </row>
    <row r="157" spans="2:4" ht="15" customHeight="1" x14ac:dyDescent="0.3">
      <c r="B157" s="587" t="s">
        <v>70</v>
      </c>
      <c r="C157" s="587"/>
      <c r="D157" s="587"/>
    </row>
    <row r="158" spans="2:4" ht="15" customHeight="1" x14ac:dyDescent="0.3">
      <c r="B158" s="592" t="s">
        <v>39</v>
      </c>
      <c r="C158" s="592"/>
      <c r="D158" s="592"/>
    </row>
    <row r="159" spans="2:4" ht="15" customHeight="1" x14ac:dyDescent="0.3">
      <c r="B159" s="21">
        <v>93</v>
      </c>
      <c r="C159" s="15" t="s">
        <v>77</v>
      </c>
      <c r="D159" s="28">
        <v>250</v>
      </c>
    </row>
    <row r="160" spans="2:4" ht="15" customHeight="1" x14ac:dyDescent="0.3">
      <c r="B160" s="14">
        <v>3</v>
      </c>
      <c r="C160" s="20" t="s">
        <v>47</v>
      </c>
      <c r="D160" s="54" t="s">
        <v>16</v>
      </c>
    </row>
    <row r="161" spans="2:4" ht="15" customHeight="1" x14ac:dyDescent="0.3">
      <c r="B161" s="21">
        <v>943</v>
      </c>
      <c r="C161" s="22" t="s">
        <v>1</v>
      </c>
      <c r="D161" s="23">
        <v>200</v>
      </c>
    </row>
    <row r="162" spans="2:4" ht="15" customHeight="1" x14ac:dyDescent="0.3">
      <c r="B162" s="52"/>
      <c r="C162" s="14" t="s">
        <v>48</v>
      </c>
      <c r="D162" s="47">
        <f>SUM(D159:D161)</f>
        <v>450</v>
      </c>
    </row>
    <row r="163" spans="2:4" ht="15" customHeight="1" x14ac:dyDescent="0.3">
      <c r="B163" s="593" t="s">
        <v>41</v>
      </c>
      <c r="C163" s="593"/>
      <c r="D163" s="593"/>
    </row>
    <row r="164" spans="2:4" ht="15" customHeight="1" x14ac:dyDescent="0.3">
      <c r="B164" s="62">
        <v>144</v>
      </c>
      <c r="C164" s="73" t="s">
        <v>84</v>
      </c>
      <c r="D164" s="28">
        <v>250</v>
      </c>
    </row>
    <row r="165" spans="2:4" ht="15" customHeight="1" x14ac:dyDescent="0.3">
      <c r="B165" s="62">
        <v>291</v>
      </c>
      <c r="C165" s="22" t="s">
        <v>60</v>
      </c>
      <c r="D165" s="23">
        <v>150</v>
      </c>
    </row>
    <row r="166" spans="2:4" ht="15" customHeight="1" x14ac:dyDescent="0.3">
      <c r="B166" s="62">
        <v>591</v>
      </c>
      <c r="C166" s="70" t="s">
        <v>63</v>
      </c>
      <c r="D166" s="27" t="s">
        <v>17</v>
      </c>
    </row>
    <row r="167" spans="2:4" ht="15" customHeight="1" x14ac:dyDescent="0.3">
      <c r="B167" s="71">
        <v>71</v>
      </c>
      <c r="C167" s="70" t="s">
        <v>81</v>
      </c>
      <c r="D167" s="72">
        <v>100</v>
      </c>
    </row>
    <row r="168" spans="2:4" ht="15" customHeight="1" x14ac:dyDescent="0.3">
      <c r="B168" s="21">
        <v>496</v>
      </c>
      <c r="C168" s="23" t="s">
        <v>7</v>
      </c>
      <c r="D168" s="17">
        <v>200</v>
      </c>
    </row>
    <row r="169" spans="2:4" ht="15" customHeight="1" x14ac:dyDescent="0.3">
      <c r="B169" s="26"/>
      <c r="C169" s="26" t="s">
        <v>18</v>
      </c>
      <c r="D169" s="27">
        <v>250</v>
      </c>
    </row>
    <row r="170" spans="2:4" ht="15" customHeight="1" x14ac:dyDescent="0.3">
      <c r="B170" s="11"/>
      <c r="C170" s="76" t="s">
        <v>90</v>
      </c>
      <c r="D170" s="27">
        <v>15</v>
      </c>
    </row>
    <row r="171" spans="2:4" ht="15" customHeight="1" x14ac:dyDescent="0.3">
      <c r="B171" s="55"/>
      <c r="C171" s="56" t="s">
        <v>48</v>
      </c>
      <c r="D171" s="41" t="e">
        <f>D166+D167+D168+D169+D170+120+D164</f>
        <v>#VALUE!</v>
      </c>
    </row>
    <row r="172" spans="2:4" ht="15" customHeight="1" x14ac:dyDescent="0.3">
      <c r="B172" s="6"/>
      <c r="C172" s="58" t="s">
        <v>49</v>
      </c>
      <c r="D172" s="41" t="e">
        <f>D171+D162</f>
        <v>#VALUE!</v>
      </c>
    </row>
    <row r="173" spans="2:4" ht="18" x14ac:dyDescent="0.3">
      <c r="B173" s="3"/>
    </row>
    <row r="174" spans="2:4" x14ac:dyDescent="0.3">
      <c r="B174" s="589" t="s">
        <v>78</v>
      </c>
      <c r="C174" s="590"/>
      <c r="D174" s="591"/>
    </row>
    <row r="175" spans="2:4" ht="33.75" customHeight="1" x14ac:dyDescent="0.3">
      <c r="B175" s="589" t="s">
        <v>79</v>
      </c>
      <c r="C175" s="590"/>
      <c r="D175" s="591"/>
    </row>
    <row r="176" spans="2:4" x14ac:dyDescent="0.3">
      <c r="B176" s="589" t="s">
        <v>80</v>
      </c>
      <c r="C176" s="590"/>
      <c r="D176" s="591"/>
    </row>
  </sheetData>
  <mergeCells count="37">
    <mergeCell ref="B175:D175"/>
    <mergeCell ref="B176:D176"/>
    <mergeCell ref="B158:D158"/>
    <mergeCell ref="B163:D163"/>
    <mergeCell ref="B89:D89"/>
    <mergeCell ref="B90:D90"/>
    <mergeCell ref="B95:D95"/>
    <mergeCell ref="B106:D106"/>
    <mergeCell ref="B113:D113"/>
    <mergeCell ref="B125:D125"/>
    <mergeCell ref="B130:D130"/>
    <mergeCell ref="B142:D142"/>
    <mergeCell ref="B146:D146"/>
    <mergeCell ref="B174:D174"/>
    <mergeCell ref="B141:D141"/>
    <mergeCell ref="B157:D157"/>
    <mergeCell ref="B105:D105"/>
    <mergeCell ref="B124:D124"/>
    <mergeCell ref="B79:D79"/>
    <mergeCell ref="B61:D61"/>
    <mergeCell ref="B3:D3"/>
    <mergeCell ref="B4:D4"/>
    <mergeCell ref="B22:D22"/>
    <mergeCell ref="B23:D23"/>
    <mergeCell ref="B28:D28"/>
    <mergeCell ref="B39:D39"/>
    <mergeCell ref="B40:D40"/>
    <mergeCell ref="B56:D56"/>
    <mergeCell ref="B57:D57"/>
    <mergeCell ref="B72:D72"/>
    <mergeCell ref="B73:D73"/>
    <mergeCell ref="B45:D45"/>
    <mergeCell ref="B2:D2"/>
    <mergeCell ref="B5:B6"/>
    <mergeCell ref="C5:C6"/>
    <mergeCell ref="D5:D6"/>
    <mergeCell ref="B11:D11"/>
  </mergeCells>
  <pageMargins left="0.59055118110236227" right="0" top="0.35433070866141736" bottom="0.35433070866141736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F123"/>
  <sheetViews>
    <sheetView zoomScale="90" zoomScaleNormal="90" workbookViewId="0">
      <selection activeCell="E22" sqref="E22"/>
    </sheetView>
  </sheetViews>
  <sheetFormatPr defaultRowHeight="14.4" x14ac:dyDescent="0.3"/>
  <cols>
    <col min="5" max="5" width="36.5546875" customWidth="1"/>
    <col min="6" max="6" width="15" customWidth="1"/>
  </cols>
  <sheetData>
    <row r="3" spans="4:6" ht="17.100000000000001" customHeight="1" x14ac:dyDescent="0.3">
      <c r="D3" s="63" t="s">
        <v>82</v>
      </c>
      <c r="E3" s="64" t="s">
        <v>0</v>
      </c>
      <c r="F3" s="65" t="s">
        <v>21</v>
      </c>
    </row>
    <row r="4" spans="4:6" ht="17.100000000000001" customHeight="1" x14ac:dyDescent="0.3">
      <c r="D4" s="77" t="s">
        <v>38</v>
      </c>
      <c r="E4" s="78"/>
      <c r="F4" s="79"/>
    </row>
    <row r="5" spans="4:6" ht="17.100000000000001" customHeight="1" x14ac:dyDescent="0.3">
      <c r="D5" s="34" t="s">
        <v>39</v>
      </c>
      <c r="E5" s="75" t="s">
        <v>89</v>
      </c>
      <c r="F5" s="32">
        <v>250</v>
      </c>
    </row>
    <row r="6" spans="4:6" ht="17.25" customHeight="1" x14ac:dyDescent="0.3">
      <c r="D6" s="67"/>
      <c r="E6" s="20" t="s">
        <v>72</v>
      </c>
      <c r="F6" s="53" t="s">
        <v>73</v>
      </c>
    </row>
    <row r="7" spans="4:6" ht="18" customHeight="1" x14ac:dyDescent="0.3">
      <c r="D7" s="67"/>
      <c r="E7" s="22" t="s">
        <v>1</v>
      </c>
      <c r="F7" s="23">
        <v>200</v>
      </c>
    </row>
    <row r="8" spans="4:6" ht="17.100000000000001" customHeight="1" x14ac:dyDescent="0.3">
      <c r="D8" s="68" t="s">
        <v>41</v>
      </c>
      <c r="E8" s="6" t="s">
        <v>75</v>
      </c>
      <c r="F8" s="23">
        <v>250</v>
      </c>
    </row>
    <row r="9" spans="4:6" ht="17.100000000000001" customHeight="1" x14ac:dyDescent="0.3">
      <c r="D9" s="67"/>
      <c r="E9" s="70" t="s">
        <v>52</v>
      </c>
      <c r="F9" s="23">
        <v>120</v>
      </c>
    </row>
    <row r="10" spans="4:6" ht="17.100000000000001" customHeight="1" x14ac:dyDescent="0.3">
      <c r="D10" s="67"/>
      <c r="E10" s="70" t="s">
        <v>88</v>
      </c>
      <c r="F10" s="23">
        <v>180</v>
      </c>
    </row>
    <row r="11" spans="4:6" ht="17.100000000000001" customHeight="1" x14ac:dyDescent="0.3">
      <c r="D11" s="67"/>
      <c r="E11" s="25" t="s">
        <v>81</v>
      </c>
      <c r="F11" s="23">
        <v>100</v>
      </c>
    </row>
    <row r="12" spans="4:6" ht="17.100000000000001" customHeight="1" x14ac:dyDescent="0.3">
      <c r="D12" s="67"/>
      <c r="E12" s="26" t="s">
        <v>3</v>
      </c>
      <c r="F12" s="27">
        <v>250</v>
      </c>
    </row>
    <row r="13" spans="4:6" ht="17.100000000000001" customHeight="1" x14ac:dyDescent="0.3">
      <c r="D13" s="67"/>
      <c r="E13" s="23" t="s">
        <v>4</v>
      </c>
      <c r="F13" s="17">
        <v>200</v>
      </c>
    </row>
    <row r="14" spans="4:6" ht="17.100000000000001" customHeight="1" x14ac:dyDescent="0.3">
      <c r="D14" s="67"/>
      <c r="E14" s="20" t="s">
        <v>14</v>
      </c>
      <c r="F14" s="17">
        <v>60</v>
      </c>
    </row>
    <row r="15" spans="4:6" ht="17.100000000000001" customHeight="1" x14ac:dyDescent="0.3">
      <c r="D15" s="67"/>
      <c r="E15" s="76" t="s">
        <v>90</v>
      </c>
      <c r="F15" s="27">
        <v>15</v>
      </c>
    </row>
    <row r="16" spans="4:6" ht="17.100000000000001" customHeight="1" x14ac:dyDescent="0.3">
      <c r="D16" s="77" t="s">
        <v>46</v>
      </c>
      <c r="E16" s="78"/>
      <c r="F16" s="79"/>
    </row>
    <row r="17" spans="4:6" ht="17.100000000000001" customHeight="1" x14ac:dyDescent="0.3">
      <c r="D17" s="66" t="s">
        <v>39</v>
      </c>
      <c r="E17" s="22" t="s">
        <v>5</v>
      </c>
      <c r="F17" s="27">
        <v>100</v>
      </c>
    </row>
    <row r="18" spans="4:6" ht="17.100000000000001" customHeight="1" x14ac:dyDescent="0.3">
      <c r="D18" s="68"/>
      <c r="E18" s="20" t="s">
        <v>47</v>
      </c>
      <c r="F18" s="54" t="s">
        <v>16</v>
      </c>
    </row>
    <row r="19" spans="4:6" ht="17.100000000000001" customHeight="1" x14ac:dyDescent="0.3">
      <c r="D19" s="67"/>
      <c r="E19" s="22" t="s">
        <v>1</v>
      </c>
      <c r="F19" s="23">
        <v>200</v>
      </c>
    </row>
    <row r="20" spans="4:6" ht="17.100000000000001" customHeight="1" x14ac:dyDescent="0.3">
      <c r="D20" s="68" t="s">
        <v>41</v>
      </c>
      <c r="E20" s="25" t="s">
        <v>50</v>
      </c>
      <c r="F20" s="23" t="s">
        <v>51</v>
      </c>
    </row>
    <row r="21" spans="4:6" ht="17.100000000000001" customHeight="1" x14ac:dyDescent="0.3">
      <c r="D21" s="67"/>
      <c r="E21" s="70" t="s">
        <v>44</v>
      </c>
      <c r="F21" s="23">
        <v>200</v>
      </c>
    </row>
    <row r="22" spans="4:6" ht="17.100000000000001" customHeight="1" x14ac:dyDescent="0.3">
      <c r="D22" s="34"/>
      <c r="E22" s="74" t="s">
        <v>43</v>
      </c>
      <c r="F22" s="23">
        <v>100</v>
      </c>
    </row>
    <row r="23" spans="4:6" ht="17.100000000000001" customHeight="1" x14ac:dyDescent="0.3">
      <c r="D23" s="67"/>
      <c r="E23" s="25" t="s">
        <v>81</v>
      </c>
      <c r="F23" s="23">
        <v>100</v>
      </c>
    </row>
    <row r="24" spans="4:6" ht="17.100000000000001" customHeight="1" x14ac:dyDescent="0.3">
      <c r="D24" s="67"/>
      <c r="E24" s="23" t="s">
        <v>7</v>
      </c>
      <c r="F24" s="17">
        <v>200</v>
      </c>
    </row>
    <row r="25" spans="4:6" ht="17.100000000000001" customHeight="1" x14ac:dyDescent="0.3">
      <c r="D25" s="67"/>
      <c r="E25" s="20" t="s">
        <v>14</v>
      </c>
      <c r="F25" s="17">
        <v>60</v>
      </c>
    </row>
    <row r="26" spans="4:6" ht="17.100000000000001" customHeight="1" x14ac:dyDescent="0.3">
      <c r="D26" s="67"/>
      <c r="E26" s="26" t="s">
        <v>18</v>
      </c>
      <c r="F26" s="27">
        <v>250</v>
      </c>
    </row>
    <row r="27" spans="4:6" ht="17.100000000000001" customHeight="1" x14ac:dyDescent="0.3">
      <c r="D27" s="80"/>
      <c r="E27" s="76" t="s">
        <v>90</v>
      </c>
      <c r="F27" s="27">
        <v>15</v>
      </c>
    </row>
    <row r="28" spans="4:6" ht="17.100000000000001" customHeight="1" x14ac:dyDescent="0.3">
      <c r="D28" s="77" t="s">
        <v>55</v>
      </c>
      <c r="E28" s="78"/>
      <c r="F28" s="79"/>
    </row>
    <row r="29" spans="4:6" ht="17.100000000000001" customHeight="1" x14ac:dyDescent="0.3">
      <c r="D29" s="66" t="s">
        <v>39</v>
      </c>
      <c r="E29" s="73" t="s">
        <v>65</v>
      </c>
      <c r="F29" s="32">
        <v>250</v>
      </c>
    </row>
    <row r="30" spans="4:6" ht="17.100000000000001" customHeight="1" x14ac:dyDescent="0.3">
      <c r="D30" s="67"/>
      <c r="E30" s="70" t="s">
        <v>57</v>
      </c>
      <c r="F30" s="23">
        <v>200</v>
      </c>
    </row>
    <row r="31" spans="4:6" ht="17.100000000000001" customHeight="1" x14ac:dyDescent="0.3">
      <c r="D31" s="67"/>
      <c r="E31" s="74" t="s">
        <v>58</v>
      </c>
      <c r="F31" s="23">
        <v>50</v>
      </c>
    </row>
    <row r="32" spans="4:6" ht="17.100000000000001" customHeight="1" x14ac:dyDescent="0.3">
      <c r="D32" s="68" t="s">
        <v>41</v>
      </c>
      <c r="E32" s="22" t="s">
        <v>59</v>
      </c>
      <c r="F32" s="17">
        <v>250</v>
      </c>
    </row>
    <row r="33" spans="4:6" ht="17.100000000000001" customHeight="1" x14ac:dyDescent="0.3">
      <c r="D33" s="67"/>
      <c r="E33" s="22" t="s">
        <v>60</v>
      </c>
      <c r="F33" s="23">
        <v>150</v>
      </c>
    </row>
    <row r="34" spans="4:6" ht="17.100000000000001" customHeight="1" x14ac:dyDescent="0.3">
      <c r="D34" s="67"/>
      <c r="E34" s="70" t="s">
        <v>63</v>
      </c>
      <c r="F34" s="27" t="s">
        <v>17</v>
      </c>
    </row>
    <row r="35" spans="4:6" ht="17.100000000000001" customHeight="1" x14ac:dyDescent="0.3">
      <c r="D35" s="67"/>
      <c r="E35" s="25" t="s">
        <v>81</v>
      </c>
      <c r="F35" s="23">
        <v>100</v>
      </c>
    </row>
    <row r="36" spans="4:6" ht="17.100000000000001" customHeight="1" x14ac:dyDescent="0.3">
      <c r="D36" s="67"/>
      <c r="E36" s="25" t="s">
        <v>8</v>
      </c>
      <c r="F36" s="23">
        <v>200</v>
      </c>
    </row>
    <row r="37" spans="4:6" ht="17.100000000000001" customHeight="1" x14ac:dyDescent="0.3">
      <c r="D37" s="67"/>
      <c r="E37" s="37" t="s">
        <v>9</v>
      </c>
      <c r="F37" s="27">
        <v>250</v>
      </c>
    </row>
    <row r="38" spans="4:6" ht="17.100000000000001" customHeight="1" x14ac:dyDescent="0.3">
      <c r="D38" s="80"/>
      <c r="E38" s="20" t="s">
        <v>14</v>
      </c>
      <c r="F38" s="17">
        <v>60</v>
      </c>
    </row>
    <row r="39" spans="4:6" ht="17.100000000000001" customHeight="1" x14ac:dyDescent="0.3">
      <c r="D39" s="34"/>
      <c r="E39" s="76" t="s">
        <v>90</v>
      </c>
      <c r="F39" s="27">
        <v>15</v>
      </c>
    </row>
    <row r="40" spans="4:6" ht="17.100000000000001" customHeight="1" x14ac:dyDescent="0.3">
      <c r="D40" s="77" t="s">
        <v>61</v>
      </c>
      <c r="E40" s="78"/>
      <c r="F40" s="79"/>
    </row>
    <row r="41" spans="4:6" ht="17.100000000000001" customHeight="1" x14ac:dyDescent="0.3">
      <c r="D41" s="66" t="s">
        <v>39</v>
      </c>
      <c r="E41" s="8" t="s">
        <v>62</v>
      </c>
      <c r="F41" s="27" t="s">
        <v>10</v>
      </c>
    </row>
    <row r="42" spans="4:6" ht="17.100000000000001" customHeight="1" x14ac:dyDescent="0.3">
      <c r="D42" s="67"/>
      <c r="E42" s="25" t="s">
        <v>57</v>
      </c>
      <c r="F42" s="23">
        <v>200</v>
      </c>
    </row>
    <row r="43" spans="4:6" ht="17.100000000000001" customHeight="1" x14ac:dyDescent="0.3">
      <c r="D43" s="68" t="s">
        <v>41</v>
      </c>
      <c r="E43" s="15" t="s">
        <v>42</v>
      </c>
      <c r="F43" s="17">
        <v>250</v>
      </c>
    </row>
    <row r="44" spans="4:6" ht="17.100000000000001" customHeight="1" x14ac:dyDescent="0.3">
      <c r="D44" s="34"/>
      <c r="E44" s="74" t="s">
        <v>91</v>
      </c>
      <c r="F44" s="23">
        <v>200</v>
      </c>
    </row>
    <row r="45" spans="4:6" ht="17.100000000000001" customHeight="1" x14ac:dyDescent="0.3">
      <c r="D45" s="67"/>
      <c r="E45" s="74" t="s">
        <v>83</v>
      </c>
      <c r="F45" s="23">
        <v>100</v>
      </c>
    </row>
    <row r="46" spans="4:6" ht="17.100000000000001" customHeight="1" x14ac:dyDescent="0.3">
      <c r="D46" s="67"/>
      <c r="E46" s="25" t="s">
        <v>81</v>
      </c>
      <c r="F46" s="23">
        <v>100</v>
      </c>
    </row>
    <row r="47" spans="4:6" ht="17.100000000000001" customHeight="1" x14ac:dyDescent="0.3">
      <c r="D47" s="67"/>
      <c r="E47" s="15" t="s">
        <v>64</v>
      </c>
      <c r="F47" s="28">
        <v>200</v>
      </c>
    </row>
    <row r="48" spans="4:6" ht="17.100000000000001" customHeight="1" x14ac:dyDescent="0.3">
      <c r="D48" s="67"/>
      <c r="E48" s="26" t="s">
        <v>3</v>
      </c>
      <c r="F48" s="27">
        <v>250</v>
      </c>
    </row>
    <row r="49" spans="4:6" ht="17.100000000000001" customHeight="1" x14ac:dyDescent="0.3">
      <c r="D49" s="67"/>
      <c r="E49" s="20" t="s">
        <v>14</v>
      </c>
      <c r="F49" s="17">
        <v>60</v>
      </c>
    </row>
    <row r="50" spans="4:6" ht="17.100000000000001" customHeight="1" x14ac:dyDescent="0.3">
      <c r="D50" s="77"/>
      <c r="E50" s="76" t="s">
        <v>90</v>
      </c>
      <c r="F50" s="27">
        <v>15</v>
      </c>
    </row>
    <row r="51" spans="4:6" ht="17.100000000000001" customHeight="1" x14ac:dyDescent="0.3">
      <c r="D51" s="77" t="s">
        <v>54</v>
      </c>
      <c r="E51" s="78"/>
      <c r="F51" s="79"/>
    </row>
    <row r="52" spans="4:6" ht="17.100000000000001" customHeight="1" x14ac:dyDescent="0.3">
      <c r="D52" s="66" t="s">
        <v>39</v>
      </c>
      <c r="E52" s="74" t="s">
        <v>56</v>
      </c>
      <c r="F52" s="23">
        <v>120</v>
      </c>
    </row>
    <row r="53" spans="4:6" ht="17.100000000000001" customHeight="1" x14ac:dyDescent="0.3">
      <c r="D53" s="67"/>
      <c r="E53" s="83" t="s">
        <v>13</v>
      </c>
      <c r="F53" s="23">
        <v>150</v>
      </c>
    </row>
    <row r="54" spans="4:6" ht="17.100000000000001" customHeight="1" x14ac:dyDescent="0.3">
      <c r="D54" s="67"/>
      <c r="E54" s="25" t="s">
        <v>57</v>
      </c>
      <c r="F54" s="23">
        <v>200</v>
      </c>
    </row>
    <row r="55" spans="4:6" ht="17.100000000000001" customHeight="1" x14ac:dyDescent="0.3">
      <c r="D55" s="34"/>
      <c r="E55" s="28" t="s">
        <v>15</v>
      </c>
      <c r="F55" s="27">
        <v>50</v>
      </c>
    </row>
    <row r="56" spans="4:6" ht="17.100000000000001" customHeight="1" x14ac:dyDescent="0.3">
      <c r="D56" s="68" t="s">
        <v>41</v>
      </c>
      <c r="E56" s="25" t="s">
        <v>50</v>
      </c>
      <c r="F56" s="23" t="s">
        <v>51</v>
      </c>
    </row>
    <row r="57" spans="4:6" ht="17.100000000000001" customHeight="1" x14ac:dyDescent="0.3">
      <c r="D57" s="67"/>
      <c r="E57" s="26" t="s">
        <v>12</v>
      </c>
      <c r="F57" s="52">
        <v>150</v>
      </c>
    </row>
    <row r="58" spans="4:6" ht="17.100000000000001" customHeight="1" x14ac:dyDescent="0.3">
      <c r="D58" s="67"/>
      <c r="E58" s="25" t="s">
        <v>81</v>
      </c>
      <c r="F58" s="23">
        <v>100</v>
      </c>
    </row>
    <row r="59" spans="4:6" ht="17.100000000000001" customHeight="1" x14ac:dyDescent="0.3">
      <c r="D59" s="67"/>
      <c r="E59" s="25" t="s">
        <v>8</v>
      </c>
      <c r="F59" s="23">
        <v>200</v>
      </c>
    </row>
    <row r="60" spans="4:6" ht="17.100000000000001" customHeight="1" x14ac:dyDescent="0.3">
      <c r="D60" s="67"/>
      <c r="E60" s="37" t="s">
        <v>9</v>
      </c>
      <c r="F60" s="27">
        <v>250</v>
      </c>
    </row>
    <row r="61" spans="4:6" ht="17.100000000000001" customHeight="1" x14ac:dyDescent="0.3">
      <c r="D61" s="80"/>
      <c r="E61" s="20" t="s">
        <v>14</v>
      </c>
      <c r="F61" s="17">
        <v>60</v>
      </c>
    </row>
    <row r="62" spans="4:6" ht="17.100000000000001" customHeight="1" x14ac:dyDescent="0.3">
      <c r="D62" s="36"/>
      <c r="E62" s="76" t="s">
        <v>90</v>
      </c>
      <c r="F62" s="27">
        <v>15</v>
      </c>
    </row>
    <row r="63" spans="4:6" ht="17.100000000000001" customHeight="1" x14ac:dyDescent="0.3">
      <c r="D63" s="77" t="s">
        <v>66</v>
      </c>
      <c r="E63" s="78"/>
      <c r="F63" s="79"/>
    </row>
    <row r="64" spans="4:6" ht="17.100000000000001" customHeight="1" x14ac:dyDescent="0.3">
      <c r="D64" s="66" t="s">
        <v>39</v>
      </c>
      <c r="E64" s="74" t="s">
        <v>5</v>
      </c>
      <c r="F64" s="27">
        <v>100</v>
      </c>
    </row>
    <row r="65" spans="4:6" ht="17.100000000000001" customHeight="1" x14ac:dyDescent="0.3">
      <c r="D65" s="67"/>
      <c r="E65" s="20" t="s">
        <v>47</v>
      </c>
      <c r="F65" s="30" t="s">
        <v>16</v>
      </c>
    </row>
    <row r="66" spans="4:6" ht="17.100000000000001" customHeight="1" x14ac:dyDescent="0.3">
      <c r="D66" s="34"/>
      <c r="E66" s="22" t="s">
        <v>1</v>
      </c>
      <c r="F66" s="23">
        <v>200</v>
      </c>
    </row>
    <row r="67" spans="4:6" ht="17.100000000000001" customHeight="1" x14ac:dyDescent="0.3">
      <c r="D67" s="68" t="s">
        <v>41</v>
      </c>
      <c r="E67" s="73" t="s">
        <v>84</v>
      </c>
      <c r="F67" s="17">
        <v>250</v>
      </c>
    </row>
    <row r="68" spans="4:6" ht="17.100000000000001" customHeight="1" x14ac:dyDescent="0.3">
      <c r="D68" s="67"/>
      <c r="E68" s="73" t="s">
        <v>85</v>
      </c>
      <c r="F68" s="28">
        <v>200</v>
      </c>
    </row>
    <row r="69" spans="4:6" ht="17.100000000000001" customHeight="1" x14ac:dyDescent="0.3">
      <c r="D69" s="67"/>
      <c r="E69" s="25" t="s">
        <v>81</v>
      </c>
      <c r="F69" s="23">
        <v>100</v>
      </c>
    </row>
    <row r="70" spans="4:6" ht="17.100000000000001" customHeight="1" x14ac:dyDescent="0.3">
      <c r="D70" s="67"/>
      <c r="E70" s="27" t="s">
        <v>18</v>
      </c>
      <c r="F70" s="27">
        <v>250</v>
      </c>
    </row>
    <row r="71" spans="4:6" ht="17.100000000000001" customHeight="1" x14ac:dyDescent="0.3">
      <c r="D71" s="77"/>
      <c r="E71" s="23" t="s">
        <v>7</v>
      </c>
      <c r="F71" s="17">
        <v>200</v>
      </c>
    </row>
    <row r="72" spans="4:6" ht="17.100000000000001" customHeight="1" x14ac:dyDescent="0.3">
      <c r="D72" s="34"/>
      <c r="E72" s="20" t="s">
        <v>14</v>
      </c>
      <c r="F72" s="17">
        <v>60</v>
      </c>
    </row>
    <row r="73" spans="4:6" ht="17.100000000000001" customHeight="1" x14ac:dyDescent="0.3">
      <c r="D73" s="67"/>
      <c r="E73" s="76" t="s">
        <v>90</v>
      </c>
      <c r="F73" s="27">
        <v>15</v>
      </c>
    </row>
    <row r="74" spans="4:6" ht="17.100000000000001" customHeight="1" x14ac:dyDescent="0.3">
      <c r="D74" s="77" t="s">
        <v>67</v>
      </c>
      <c r="E74" s="78"/>
      <c r="F74" s="79"/>
    </row>
    <row r="75" spans="4:6" ht="17.100000000000001" customHeight="1" x14ac:dyDescent="0.3">
      <c r="D75" s="66" t="s">
        <v>39</v>
      </c>
      <c r="E75" s="25" t="s">
        <v>63</v>
      </c>
      <c r="F75" s="27" t="s">
        <v>71</v>
      </c>
    </row>
    <row r="76" spans="4:6" ht="17.100000000000001" customHeight="1" x14ac:dyDescent="0.3">
      <c r="D76" s="67"/>
      <c r="E76" s="25" t="s">
        <v>74</v>
      </c>
      <c r="F76" s="60">
        <v>150</v>
      </c>
    </row>
    <row r="77" spans="4:6" ht="17.100000000000001" customHeight="1" x14ac:dyDescent="0.3">
      <c r="D77" s="34"/>
      <c r="E77" s="44" t="s">
        <v>11</v>
      </c>
      <c r="F77" s="50">
        <v>52</v>
      </c>
    </row>
    <row r="78" spans="4:6" ht="17.100000000000001" customHeight="1" x14ac:dyDescent="0.3">
      <c r="D78" s="67"/>
      <c r="E78" s="28" t="s">
        <v>15</v>
      </c>
      <c r="F78" s="27">
        <v>50</v>
      </c>
    </row>
    <row r="79" spans="4:6" ht="17.100000000000001" customHeight="1" x14ac:dyDescent="0.3">
      <c r="D79" s="67"/>
      <c r="E79" s="23" t="s">
        <v>4</v>
      </c>
      <c r="F79" s="17">
        <v>200</v>
      </c>
    </row>
    <row r="80" spans="4:6" ht="17.100000000000001" customHeight="1" x14ac:dyDescent="0.3">
      <c r="D80" s="68" t="s">
        <v>41</v>
      </c>
      <c r="E80" s="6" t="s">
        <v>75</v>
      </c>
      <c r="F80" s="23">
        <v>250</v>
      </c>
    </row>
    <row r="81" spans="4:6" ht="17.100000000000001" customHeight="1" x14ac:dyDescent="0.3">
      <c r="D81" s="67"/>
      <c r="E81" s="15" t="s">
        <v>86</v>
      </c>
      <c r="F81" s="23">
        <v>120</v>
      </c>
    </row>
    <row r="82" spans="4:6" ht="17.100000000000001" customHeight="1" x14ac:dyDescent="0.3">
      <c r="D82" s="67"/>
      <c r="E82" s="74" t="s">
        <v>88</v>
      </c>
      <c r="F82" s="23">
        <v>200</v>
      </c>
    </row>
    <row r="83" spans="4:6" ht="17.100000000000001" customHeight="1" x14ac:dyDescent="0.3">
      <c r="D83" s="77"/>
      <c r="E83" s="25" t="s">
        <v>81</v>
      </c>
      <c r="F83" s="23">
        <v>100</v>
      </c>
    </row>
    <row r="84" spans="4:6" ht="17.100000000000001" customHeight="1" x14ac:dyDescent="0.3">
      <c r="D84" s="34"/>
      <c r="E84" s="25" t="s">
        <v>8</v>
      </c>
      <c r="F84" s="23">
        <v>200</v>
      </c>
    </row>
    <row r="85" spans="4:6" ht="17.100000000000001" customHeight="1" x14ac:dyDescent="0.3">
      <c r="D85" s="34"/>
      <c r="E85" s="20" t="s">
        <v>14</v>
      </c>
      <c r="F85" s="17">
        <v>60</v>
      </c>
    </row>
    <row r="86" spans="4:6" ht="17.100000000000001" customHeight="1" x14ac:dyDescent="0.3">
      <c r="D86" s="67"/>
      <c r="E86" s="26" t="s">
        <v>3</v>
      </c>
      <c r="F86" s="27">
        <v>250</v>
      </c>
    </row>
    <row r="87" spans="4:6" ht="17.100000000000001" customHeight="1" x14ac:dyDescent="0.3">
      <c r="D87" s="67"/>
      <c r="E87" s="76" t="s">
        <v>90</v>
      </c>
      <c r="F87" s="27">
        <v>15</v>
      </c>
    </row>
    <row r="88" spans="4:6" ht="17.100000000000001" customHeight="1" x14ac:dyDescent="0.3">
      <c r="D88" s="77" t="s">
        <v>68</v>
      </c>
      <c r="E88" s="78"/>
      <c r="F88" s="79"/>
    </row>
    <row r="89" spans="4:6" ht="17.100000000000001" customHeight="1" x14ac:dyDescent="0.3">
      <c r="D89" s="66" t="s">
        <v>39</v>
      </c>
      <c r="E89" s="22" t="s">
        <v>76</v>
      </c>
      <c r="F89" s="23">
        <v>200</v>
      </c>
    </row>
    <row r="90" spans="4:6" ht="17.100000000000001" customHeight="1" x14ac:dyDescent="0.3">
      <c r="D90" s="67"/>
      <c r="E90" s="25" t="s">
        <v>57</v>
      </c>
      <c r="F90" s="23">
        <v>200</v>
      </c>
    </row>
    <row r="91" spans="4:6" ht="17.100000000000001" customHeight="1" x14ac:dyDescent="0.3">
      <c r="D91" s="67"/>
      <c r="E91" s="20" t="s">
        <v>72</v>
      </c>
      <c r="F91" s="53" t="s">
        <v>73</v>
      </c>
    </row>
    <row r="92" spans="4:6" ht="17.100000000000001" customHeight="1" x14ac:dyDescent="0.3">
      <c r="D92" s="68" t="s">
        <v>41</v>
      </c>
      <c r="E92" s="25" t="s">
        <v>50</v>
      </c>
      <c r="F92" s="23" t="s">
        <v>51</v>
      </c>
    </row>
    <row r="93" spans="4:6" ht="17.100000000000001" customHeight="1" x14ac:dyDescent="0.3">
      <c r="D93" s="67"/>
      <c r="E93" s="74" t="s">
        <v>43</v>
      </c>
      <c r="F93" s="23">
        <v>100</v>
      </c>
    </row>
    <row r="94" spans="4:6" ht="17.100000000000001" customHeight="1" x14ac:dyDescent="0.3">
      <c r="D94" s="67"/>
      <c r="E94" s="6" t="s">
        <v>13</v>
      </c>
      <c r="F94" s="23">
        <v>150</v>
      </c>
    </row>
    <row r="95" spans="4:6" ht="17.100000000000001" customHeight="1" x14ac:dyDescent="0.3">
      <c r="D95" s="77"/>
      <c r="E95" s="25" t="s">
        <v>81</v>
      </c>
      <c r="F95" s="23">
        <v>100</v>
      </c>
    </row>
    <row r="96" spans="4:6" ht="17.100000000000001" customHeight="1" x14ac:dyDescent="0.3">
      <c r="D96" s="34"/>
      <c r="E96" s="15" t="s">
        <v>64</v>
      </c>
      <c r="F96" s="28">
        <v>200</v>
      </c>
    </row>
    <row r="97" spans="4:6" ht="17.100000000000001" customHeight="1" x14ac:dyDescent="0.3">
      <c r="D97" s="67"/>
      <c r="E97" s="59" t="s">
        <v>9</v>
      </c>
      <c r="F97" s="27">
        <v>250</v>
      </c>
    </row>
    <row r="98" spans="4:6" ht="17.100000000000001" customHeight="1" x14ac:dyDescent="0.3">
      <c r="D98" s="67"/>
      <c r="E98" s="20" t="s">
        <v>14</v>
      </c>
      <c r="F98" s="17">
        <v>60</v>
      </c>
    </row>
    <row r="99" spans="4:6" ht="17.100000000000001" customHeight="1" x14ac:dyDescent="0.3">
      <c r="D99" s="67"/>
      <c r="E99" s="76" t="s">
        <v>90</v>
      </c>
      <c r="F99" s="27">
        <v>15</v>
      </c>
    </row>
    <row r="100" spans="4:6" ht="17.100000000000001" customHeight="1" x14ac:dyDescent="0.3">
      <c r="D100" s="77" t="s">
        <v>69</v>
      </c>
      <c r="E100" s="78"/>
      <c r="F100" s="79"/>
    </row>
    <row r="101" spans="4:6" ht="17.100000000000001" customHeight="1" x14ac:dyDescent="0.3">
      <c r="D101" s="66" t="s">
        <v>39</v>
      </c>
      <c r="E101" s="73" t="s">
        <v>87</v>
      </c>
      <c r="F101" s="27" t="s">
        <v>10</v>
      </c>
    </row>
    <row r="102" spans="4:6" ht="17.100000000000001" customHeight="1" x14ac:dyDescent="0.3">
      <c r="D102" s="67"/>
      <c r="E102" s="25" t="s">
        <v>57</v>
      </c>
      <c r="F102" s="23">
        <v>200</v>
      </c>
    </row>
    <row r="103" spans="4:6" ht="17.100000000000001" customHeight="1" x14ac:dyDescent="0.3">
      <c r="D103" s="67"/>
      <c r="E103" s="44" t="s">
        <v>11</v>
      </c>
      <c r="F103" s="50">
        <v>52</v>
      </c>
    </row>
    <row r="104" spans="4:6" ht="17.100000000000001" customHeight="1" x14ac:dyDescent="0.3">
      <c r="D104" s="68" t="s">
        <v>41</v>
      </c>
      <c r="E104" s="15" t="s">
        <v>59</v>
      </c>
      <c r="F104" s="17">
        <v>250</v>
      </c>
    </row>
    <row r="105" spans="4:6" ht="17.100000000000001" customHeight="1" x14ac:dyDescent="0.3">
      <c r="D105" s="67"/>
      <c r="E105" s="74" t="s">
        <v>56</v>
      </c>
      <c r="F105" s="23">
        <v>120</v>
      </c>
    </row>
    <row r="106" spans="4:6" ht="17.100000000000001" customHeight="1" x14ac:dyDescent="0.3">
      <c r="D106" s="77"/>
      <c r="E106" s="74" t="s">
        <v>91</v>
      </c>
      <c r="F106" s="23">
        <v>200</v>
      </c>
    </row>
    <row r="107" spans="4:6" ht="17.100000000000001" customHeight="1" x14ac:dyDescent="0.3">
      <c r="D107" s="34"/>
      <c r="E107" s="25" t="s">
        <v>81</v>
      </c>
      <c r="F107" s="23">
        <v>100</v>
      </c>
    </row>
    <row r="108" spans="4:6" ht="17.100000000000001" customHeight="1" x14ac:dyDescent="0.3">
      <c r="D108" s="67"/>
      <c r="E108" s="22" t="s">
        <v>1</v>
      </c>
      <c r="F108" s="23">
        <v>200</v>
      </c>
    </row>
    <row r="109" spans="4:6" ht="17.100000000000001" customHeight="1" x14ac:dyDescent="0.3">
      <c r="D109" s="67"/>
      <c r="E109" s="37" t="s">
        <v>9</v>
      </c>
      <c r="F109" s="27">
        <v>250</v>
      </c>
    </row>
    <row r="110" spans="4:6" ht="17.100000000000001" customHeight="1" x14ac:dyDescent="0.3">
      <c r="D110" s="67"/>
      <c r="E110" s="20" t="s">
        <v>14</v>
      </c>
      <c r="F110" s="17">
        <v>60</v>
      </c>
    </row>
    <row r="111" spans="4:6" ht="17.100000000000001" customHeight="1" x14ac:dyDescent="0.3">
      <c r="D111" s="34"/>
      <c r="E111" s="76" t="s">
        <v>90</v>
      </c>
      <c r="F111" s="27">
        <v>15</v>
      </c>
    </row>
    <row r="112" spans="4:6" ht="17.100000000000001" customHeight="1" x14ac:dyDescent="0.3">
      <c r="D112" s="77" t="s">
        <v>70</v>
      </c>
      <c r="E112" s="78"/>
      <c r="F112" s="79"/>
    </row>
    <row r="113" spans="4:6" ht="17.100000000000001" customHeight="1" x14ac:dyDescent="0.3">
      <c r="D113" s="66" t="s">
        <v>39</v>
      </c>
      <c r="E113" s="15" t="s">
        <v>77</v>
      </c>
      <c r="F113" s="28">
        <v>250</v>
      </c>
    </row>
    <row r="114" spans="4:6" ht="17.100000000000001" customHeight="1" x14ac:dyDescent="0.3">
      <c r="D114" s="67"/>
      <c r="E114" s="20" t="s">
        <v>47</v>
      </c>
      <c r="F114" s="54" t="s">
        <v>16</v>
      </c>
    </row>
    <row r="115" spans="4:6" ht="17.100000000000001" customHeight="1" x14ac:dyDescent="0.3">
      <c r="D115" s="67"/>
      <c r="E115" s="44" t="s">
        <v>11</v>
      </c>
      <c r="F115" s="50">
        <v>52</v>
      </c>
    </row>
    <row r="116" spans="4:6" ht="17.100000000000001" customHeight="1" x14ac:dyDescent="0.3">
      <c r="D116" s="67"/>
      <c r="E116" s="22" t="s">
        <v>1</v>
      </c>
      <c r="F116" s="23">
        <v>200</v>
      </c>
    </row>
    <row r="117" spans="4:6" x14ac:dyDescent="0.3">
      <c r="D117" s="68" t="s">
        <v>41</v>
      </c>
      <c r="E117" s="73" t="s">
        <v>84</v>
      </c>
      <c r="F117" s="28">
        <v>250</v>
      </c>
    </row>
    <row r="118" spans="4:6" x14ac:dyDescent="0.3">
      <c r="D118" s="84"/>
      <c r="E118" s="22" t="s">
        <v>60</v>
      </c>
      <c r="F118" s="23">
        <v>150</v>
      </c>
    </row>
    <row r="119" spans="4:6" x14ac:dyDescent="0.3">
      <c r="D119" s="84"/>
      <c r="E119" s="70" t="s">
        <v>63</v>
      </c>
      <c r="F119" s="27" t="s">
        <v>17</v>
      </c>
    </row>
    <row r="120" spans="4:6" x14ac:dyDescent="0.3">
      <c r="D120" s="84"/>
      <c r="E120" s="70" t="s">
        <v>81</v>
      </c>
      <c r="F120" s="72">
        <v>100</v>
      </c>
    </row>
    <row r="121" spans="4:6" x14ac:dyDescent="0.3">
      <c r="D121" s="84"/>
      <c r="E121" s="23" t="s">
        <v>7</v>
      </c>
      <c r="F121" s="17">
        <v>200</v>
      </c>
    </row>
    <row r="122" spans="4:6" x14ac:dyDescent="0.3">
      <c r="D122" s="84"/>
      <c r="E122" s="26" t="s">
        <v>18</v>
      </c>
      <c r="F122" s="27">
        <v>250</v>
      </c>
    </row>
    <row r="123" spans="4:6" x14ac:dyDescent="0.3">
      <c r="D123" s="84"/>
      <c r="E123" s="76" t="s">
        <v>90</v>
      </c>
      <c r="F123" s="27">
        <v>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44"/>
  <sheetViews>
    <sheetView topLeftCell="A28" workbookViewId="0">
      <selection activeCell="D37" sqref="D37"/>
    </sheetView>
  </sheetViews>
  <sheetFormatPr defaultRowHeight="14.4" x14ac:dyDescent="0.3"/>
  <cols>
    <col min="3" max="3" width="10.33203125" customWidth="1"/>
    <col min="4" max="4" width="30.88671875" customWidth="1"/>
    <col min="5" max="5" width="14.5546875" customWidth="1"/>
  </cols>
  <sheetData>
    <row r="2" spans="3:5" x14ac:dyDescent="0.3">
      <c r="C2" s="77" t="s">
        <v>38</v>
      </c>
      <c r="D2" s="78"/>
      <c r="E2" s="79"/>
    </row>
    <row r="3" spans="3:5" x14ac:dyDescent="0.3">
      <c r="C3" s="66" t="s">
        <v>39</v>
      </c>
      <c r="D3" s="75" t="s">
        <v>89</v>
      </c>
      <c r="E3" s="32">
        <v>250</v>
      </c>
    </row>
    <row r="4" spans="3:5" x14ac:dyDescent="0.3">
      <c r="C4" s="67"/>
      <c r="D4" s="20" t="s">
        <v>72</v>
      </c>
      <c r="E4" s="53" t="s">
        <v>73</v>
      </c>
    </row>
    <row r="5" spans="3:5" x14ac:dyDescent="0.3">
      <c r="C5" s="67"/>
      <c r="D5" s="22" t="s">
        <v>1</v>
      </c>
      <c r="E5" s="23">
        <v>200</v>
      </c>
    </row>
    <row r="6" spans="3:5" x14ac:dyDescent="0.3">
      <c r="C6" s="77" t="s">
        <v>46</v>
      </c>
      <c r="D6" s="78"/>
      <c r="E6" s="79"/>
    </row>
    <row r="7" spans="3:5" x14ac:dyDescent="0.3">
      <c r="C7" s="66" t="s">
        <v>39</v>
      </c>
      <c r="D7" s="22" t="s">
        <v>5</v>
      </c>
      <c r="E7" s="27">
        <v>100</v>
      </c>
    </row>
    <row r="8" spans="3:5" x14ac:dyDescent="0.3">
      <c r="C8" s="68"/>
      <c r="D8" s="20" t="s">
        <v>47</v>
      </c>
      <c r="E8" s="54" t="s">
        <v>16</v>
      </c>
    </row>
    <row r="9" spans="3:5" x14ac:dyDescent="0.3">
      <c r="C9" s="67"/>
      <c r="D9" s="22" t="s">
        <v>1</v>
      </c>
      <c r="E9" s="23">
        <v>200</v>
      </c>
    </row>
    <row r="10" spans="3:5" x14ac:dyDescent="0.3">
      <c r="C10" s="77" t="s">
        <v>55</v>
      </c>
      <c r="D10" s="78"/>
      <c r="E10" s="79"/>
    </row>
    <row r="11" spans="3:5" x14ac:dyDescent="0.3">
      <c r="C11" s="66" t="s">
        <v>39</v>
      </c>
      <c r="D11" s="73" t="s">
        <v>65</v>
      </c>
      <c r="E11" s="32">
        <v>250</v>
      </c>
    </row>
    <row r="12" spans="3:5" x14ac:dyDescent="0.3">
      <c r="C12" s="67"/>
      <c r="D12" s="70" t="s">
        <v>57</v>
      </c>
      <c r="E12" s="23">
        <v>200</v>
      </c>
    </row>
    <row r="13" spans="3:5" x14ac:dyDescent="0.3">
      <c r="C13" s="67"/>
      <c r="D13" s="74" t="s">
        <v>58</v>
      </c>
      <c r="E13" s="23">
        <v>50</v>
      </c>
    </row>
    <row r="14" spans="3:5" x14ac:dyDescent="0.3">
      <c r="C14" s="77" t="s">
        <v>61</v>
      </c>
      <c r="D14" s="78"/>
      <c r="E14" s="79"/>
    </row>
    <row r="15" spans="3:5" ht="26.4" x14ac:dyDescent="0.3">
      <c r="C15" s="66" t="s">
        <v>39</v>
      </c>
      <c r="D15" s="8" t="s">
        <v>62</v>
      </c>
      <c r="E15" s="27" t="s">
        <v>10</v>
      </c>
    </row>
    <row r="16" spans="3:5" x14ac:dyDescent="0.3">
      <c r="C16" s="67"/>
      <c r="D16" s="25" t="s">
        <v>57</v>
      </c>
      <c r="E16" s="23">
        <v>200</v>
      </c>
    </row>
    <row r="17" spans="3:5" x14ac:dyDescent="0.3">
      <c r="C17" s="77" t="s">
        <v>54</v>
      </c>
      <c r="D17" s="78"/>
      <c r="E17" s="79"/>
    </row>
    <row r="18" spans="3:5" x14ac:dyDescent="0.3">
      <c r="C18" s="66" t="s">
        <v>39</v>
      </c>
      <c r="D18" s="74" t="s">
        <v>56</v>
      </c>
      <c r="E18" s="23">
        <v>120</v>
      </c>
    </row>
    <row r="19" spans="3:5" x14ac:dyDescent="0.3">
      <c r="C19" s="67"/>
      <c r="D19" s="83" t="s">
        <v>13</v>
      </c>
      <c r="E19" s="23">
        <v>150</v>
      </c>
    </row>
    <row r="20" spans="3:5" x14ac:dyDescent="0.3">
      <c r="C20" s="67"/>
      <c r="D20" s="25" t="s">
        <v>57</v>
      </c>
      <c r="E20" s="23">
        <v>200</v>
      </c>
    </row>
    <row r="21" spans="3:5" x14ac:dyDescent="0.3">
      <c r="C21" s="66"/>
      <c r="D21" s="28" t="s">
        <v>15</v>
      </c>
      <c r="E21" s="27">
        <v>50</v>
      </c>
    </row>
    <row r="22" spans="3:5" x14ac:dyDescent="0.3">
      <c r="C22" s="77" t="s">
        <v>66</v>
      </c>
      <c r="D22" s="78"/>
      <c r="E22" s="79"/>
    </row>
    <row r="23" spans="3:5" x14ac:dyDescent="0.3">
      <c r="C23" s="66" t="s">
        <v>39</v>
      </c>
      <c r="D23" s="74" t="s">
        <v>5</v>
      </c>
      <c r="E23" s="27">
        <v>100</v>
      </c>
    </row>
    <row r="24" spans="3:5" x14ac:dyDescent="0.3">
      <c r="C24" s="67"/>
      <c r="D24" s="20" t="s">
        <v>47</v>
      </c>
      <c r="E24" s="30" t="s">
        <v>16</v>
      </c>
    </row>
    <row r="25" spans="3:5" x14ac:dyDescent="0.3">
      <c r="C25" s="66"/>
      <c r="D25" s="22" t="s">
        <v>1</v>
      </c>
      <c r="E25" s="23">
        <v>200</v>
      </c>
    </row>
    <row r="26" spans="3:5" x14ac:dyDescent="0.3">
      <c r="C26" s="77" t="s">
        <v>67</v>
      </c>
      <c r="D26" s="78"/>
      <c r="E26" s="79"/>
    </row>
    <row r="27" spans="3:5" x14ac:dyDescent="0.3">
      <c r="C27" s="66" t="s">
        <v>39</v>
      </c>
      <c r="D27" s="25" t="s">
        <v>63</v>
      </c>
      <c r="E27" s="27" t="s">
        <v>71</v>
      </c>
    </row>
    <row r="28" spans="3:5" x14ac:dyDescent="0.3">
      <c r="C28" s="67"/>
      <c r="D28" s="25" t="s">
        <v>74</v>
      </c>
      <c r="E28" s="60">
        <v>150</v>
      </c>
    </row>
    <row r="29" spans="3:5" x14ac:dyDescent="0.3">
      <c r="C29" s="66"/>
      <c r="D29" s="44" t="s">
        <v>11</v>
      </c>
      <c r="E29" s="50">
        <v>52</v>
      </c>
    </row>
    <row r="30" spans="3:5" x14ac:dyDescent="0.3">
      <c r="C30" s="67"/>
      <c r="D30" s="28" t="s">
        <v>15</v>
      </c>
      <c r="E30" s="27">
        <v>50</v>
      </c>
    </row>
    <row r="31" spans="3:5" x14ac:dyDescent="0.3">
      <c r="C31" s="67"/>
      <c r="D31" s="23" t="s">
        <v>4</v>
      </c>
      <c r="E31" s="17">
        <v>200</v>
      </c>
    </row>
    <row r="32" spans="3:5" x14ac:dyDescent="0.3">
      <c r="C32" s="77" t="s">
        <v>68</v>
      </c>
      <c r="D32" s="78"/>
      <c r="E32" s="79"/>
    </row>
    <row r="33" spans="3:5" x14ac:dyDescent="0.3">
      <c r="C33" s="66" t="s">
        <v>39</v>
      </c>
      <c r="D33" s="22" t="s">
        <v>76</v>
      </c>
      <c r="E33" s="23">
        <v>200</v>
      </c>
    </row>
    <row r="34" spans="3:5" x14ac:dyDescent="0.3">
      <c r="C34" s="67"/>
      <c r="D34" s="25" t="s">
        <v>57</v>
      </c>
      <c r="E34" s="23">
        <v>200</v>
      </c>
    </row>
    <row r="35" spans="3:5" x14ac:dyDescent="0.3">
      <c r="C35" s="67"/>
      <c r="D35" s="20" t="s">
        <v>72</v>
      </c>
      <c r="E35" s="53" t="s">
        <v>73</v>
      </c>
    </row>
    <row r="36" spans="3:5" x14ac:dyDescent="0.3">
      <c r="C36" s="77" t="s">
        <v>69</v>
      </c>
      <c r="D36" s="78"/>
      <c r="E36" s="79"/>
    </row>
    <row r="37" spans="3:5" ht="26.4" x14ac:dyDescent="0.3">
      <c r="C37" s="66" t="s">
        <v>39</v>
      </c>
      <c r="D37" s="73" t="s">
        <v>87</v>
      </c>
      <c r="E37" s="27" t="s">
        <v>10</v>
      </c>
    </row>
    <row r="38" spans="3:5" x14ac:dyDescent="0.3">
      <c r="C38" s="67"/>
      <c r="D38" s="25" t="s">
        <v>57</v>
      </c>
      <c r="E38" s="23">
        <v>200</v>
      </c>
    </row>
    <row r="39" spans="3:5" x14ac:dyDescent="0.3">
      <c r="C39" s="67"/>
      <c r="D39" s="44" t="s">
        <v>11</v>
      </c>
      <c r="E39" s="50">
        <v>52</v>
      </c>
    </row>
    <row r="40" spans="3:5" x14ac:dyDescent="0.3">
      <c r="C40" s="77" t="s">
        <v>70</v>
      </c>
      <c r="D40" s="78"/>
      <c r="E40" s="79"/>
    </row>
    <row r="41" spans="3:5" x14ac:dyDescent="0.3">
      <c r="C41" s="66" t="s">
        <v>39</v>
      </c>
      <c r="D41" s="15" t="s">
        <v>77</v>
      </c>
      <c r="E41" s="28">
        <v>250</v>
      </c>
    </row>
    <row r="42" spans="3:5" x14ac:dyDescent="0.3">
      <c r="C42" s="67"/>
      <c r="D42" s="20" t="s">
        <v>47</v>
      </c>
      <c r="E42" s="54" t="s">
        <v>16</v>
      </c>
    </row>
    <row r="43" spans="3:5" x14ac:dyDescent="0.3">
      <c r="C43" s="67"/>
      <c r="D43" s="44" t="s">
        <v>11</v>
      </c>
      <c r="E43" s="50">
        <v>52</v>
      </c>
    </row>
    <row r="44" spans="3:5" x14ac:dyDescent="0.3">
      <c r="C44" s="67"/>
      <c r="D44" s="22" t="s">
        <v>1</v>
      </c>
      <c r="E44" s="23">
        <v>200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F89"/>
  <sheetViews>
    <sheetView workbookViewId="0">
      <selection activeCell="I75" sqref="I75"/>
    </sheetView>
  </sheetViews>
  <sheetFormatPr defaultRowHeight="14.4" x14ac:dyDescent="0.3"/>
  <cols>
    <col min="4" max="4" width="10.33203125" customWidth="1"/>
    <col min="5" max="5" width="27.44140625" customWidth="1"/>
    <col min="6" max="6" width="13.33203125" customWidth="1"/>
  </cols>
  <sheetData>
    <row r="3" spans="4:6" x14ac:dyDescent="0.3">
      <c r="D3" s="77" t="s">
        <v>38</v>
      </c>
      <c r="E3" s="78"/>
      <c r="F3" s="79"/>
    </row>
    <row r="4" spans="4:6" ht="26.4" x14ac:dyDescent="0.3">
      <c r="D4" s="68" t="s">
        <v>41</v>
      </c>
      <c r="E4" s="6" t="s">
        <v>75</v>
      </c>
      <c r="F4" s="23">
        <v>250</v>
      </c>
    </row>
    <row r="5" spans="4:6" x14ac:dyDescent="0.3">
      <c r="D5" s="67"/>
      <c r="E5" s="70" t="s">
        <v>52</v>
      </c>
      <c r="F5" s="23">
        <v>120</v>
      </c>
    </row>
    <row r="6" spans="4:6" x14ac:dyDescent="0.3">
      <c r="D6" s="67"/>
      <c r="E6" s="70" t="s">
        <v>88</v>
      </c>
      <c r="F6" s="23">
        <v>180</v>
      </c>
    </row>
    <row r="7" spans="4:6" x14ac:dyDescent="0.3">
      <c r="D7" s="67"/>
      <c r="E7" s="25" t="s">
        <v>81</v>
      </c>
      <c r="F7" s="23">
        <v>100</v>
      </c>
    </row>
    <row r="8" spans="4:6" x14ac:dyDescent="0.3">
      <c r="D8" s="67"/>
      <c r="E8" s="26" t="s">
        <v>3</v>
      </c>
      <c r="F8" s="27">
        <v>250</v>
      </c>
    </row>
    <row r="9" spans="4:6" x14ac:dyDescent="0.3">
      <c r="D9" s="67"/>
      <c r="E9" s="23" t="s">
        <v>4</v>
      </c>
      <c r="F9" s="17">
        <v>200</v>
      </c>
    </row>
    <row r="10" spans="4:6" x14ac:dyDescent="0.3">
      <c r="D10" s="67"/>
      <c r="E10" s="20" t="s">
        <v>14</v>
      </c>
      <c r="F10" s="17">
        <v>60</v>
      </c>
    </row>
    <row r="11" spans="4:6" x14ac:dyDescent="0.3">
      <c r="D11" s="67"/>
      <c r="E11" s="76" t="s">
        <v>90</v>
      </c>
      <c r="F11" s="27">
        <v>15</v>
      </c>
    </row>
    <row r="12" spans="4:6" x14ac:dyDescent="0.3">
      <c r="D12" s="77" t="s">
        <v>46</v>
      </c>
      <c r="E12" s="78"/>
      <c r="F12" s="79"/>
    </row>
    <row r="13" spans="4:6" ht="26.4" x14ac:dyDescent="0.3">
      <c r="D13" s="68" t="s">
        <v>41</v>
      </c>
      <c r="E13" s="25" t="s">
        <v>50</v>
      </c>
      <c r="F13" s="23" t="s">
        <v>51</v>
      </c>
    </row>
    <row r="14" spans="4:6" x14ac:dyDescent="0.3">
      <c r="D14" s="67"/>
      <c r="E14" s="70" t="s">
        <v>44</v>
      </c>
      <c r="F14" s="23">
        <v>200</v>
      </c>
    </row>
    <row r="15" spans="4:6" x14ac:dyDescent="0.3">
      <c r="D15" s="66"/>
      <c r="E15" s="74" t="s">
        <v>43</v>
      </c>
      <c r="F15" s="23">
        <v>100</v>
      </c>
    </row>
    <row r="16" spans="4:6" x14ac:dyDescent="0.3">
      <c r="D16" s="67"/>
      <c r="E16" s="25" t="s">
        <v>81</v>
      </c>
      <c r="F16" s="23">
        <v>100</v>
      </c>
    </row>
    <row r="17" spans="4:6" x14ac:dyDescent="0.3">
      <c r="D17" s="67"/>
      <c r="E17" s="23" t="s">
        <v>7</v>
      </c>
      <c r="F17" s="17">
        <v>200</v>
      </c>
    </row>
    <row r="18" spans="4:6" x14ac:dyDescent="0.3">
      <c r="D18" s="67"/>
      <c r="E18" s="20" t="s">
        <v>14</v>
      </c>
      <c r="F18" s="17">
        <v>60</v>
      </c>
    </row>
    <row r="19" spans="4:6" x14ac:dyDescent="0.3">
      <c r="D19" s="67"/>
      <c r="E19" s="26" t="s">
        <v>18</v>
      </c>
      <c r="F19" s="27">
        <v>250</v>
      </c>
    </row>
    <row r="20" spans="4:6" x14ac:dyDescent="0.3">
      <c r="D20" s="80"/>
      <c r="E20" s="76" t="s">
        <v>90</v>
      </c>
      <c r="F20" s="27">
        <v>15</v>
      </c>
    </row>
    <row r="21" spans="4:6" x14ac:dyDescent="0.3">
      <c r="D21" s="77" t="s">
        <v>55</v>
      </c>
      <c r="E21" s="78"/>
      <c r="F21" s="79"/>
    </row>
    <row r="22" spans="4:6" ht="26.4" x14ac:dyDescent="0.3">
      <c r="D22" s="68" t="s">
        <v>41</v>
      </c>
      <c r="E22" s="22" t="s">
        <v>59</v>
      </c>
      <c r="F22" s="17">
        <v>250</v>
      </c>
    </row>
    <row r="23" spans="4:6" x14ac:dyDescent="0.3">
      <c r="D23" s="67"/>
      <c r="E23" s="22" t="s">
        <v>60</v>
      </c>
      <c r="F23" s="23">
        <v>150</v>
      </c>
    </row>
    <row r="24" spans="4:6" x14ac:dyDescent="0.3">
      <c r="D24" s="67"/>
      <c r="E24" s="70" t="s">
        <v>63</v>
      </c>
      <c r="F24" s="27" t="s">
        <v>17</v>
      </c>
    </row>
    <row r="25" spans="4:6" x14ac:dyDescent="0.3">
      <c r="D25" s="67"/>
      <c r="E25" s="25" t="s">
        <v>81</v>
      </c>
      <c r="F25" s="23">
        <v>100</v>
      </c>
    </row>
    <row r="26" spans="4:6" x14ac:dyDescent="0.3">
      <c r="D26" s="67"/>
      <c r="E26" s="25" t="s">
        <v>8</v>
      </c>
      <c r="F26" s="23">
        <v>200</v>
      </c>
    </row>
    <row r="27" spans="4:6" x14ac:dyDescent="0.3">
      <c r="D27" s="67"/>
      <c r="E27" s="37" t="s">
        <v>9</v>
      </c>
      <c r="F27" s="27">
        <v>250</v>
      </c>
    </row>
    <row r="28" spans="4:6" x14ac:dyDescent="0.3">
      <c r="D28" s="80"/>
      <c r="E28" s="20" t="s">
        <v>14</v>
      </c>
      <c r="F28" s="17">
        <v>60</v>
      </c>
    </row>
    <row r="29" spans="4:6" x14ac:dyDescent="0.3">
      <c r="D29" s="66"/>
      <c r="E29" s="76" t="s">
        <v>90</v>
      </c>
      <c r="F29" s="27">
        <v>15</v>
      </c>
    </row>
    <row r="30" spans="4:6" x14ac:dyDescent="0.3">
      <c r="D30" s="77" t="s">
        <v>61</v>
      </c>
      <c r="E30" s="78"/>
      <c r="F30" s="79"/>
    </row>
    <row r="31" spans="4:6" ht="26.4" x14ac:dyDescent="0.3">
      <c r="D31" s="68" t="s">
        <v>41</v>
      </c>
      <c r="E31" s="15" t="s">
        <v>42</v>
      </c>
      <c r="F31" s="17">
        <v>250</v>
      </c>
    </row>
    <row r="32" spans="4:6" x14ac:dyDescent="0.3">
      <c r="D32" s="66"/>
      <c r="E32" s="74" t="s">
        <v>91</v>
      </c>
      <c r="F32" s="23">
        <v>200</v>
      </c>
    </row>
    <row r="33" spans="4:6" x14ac:dyDescent="0.3">
      <c r="D33" s="67"/>
      <c r="E33" s="74" t="s">
        <v>83</v>
      </c>
      <c r="F33" s="23">
        <v>100</v>
      </c>
    </row>
    <row r="34" spans="4:6" x14ac:dyDescent="0.3">
      <c r="D34" s="67"/>
      <c r="E34" s="25" t="s">
        <v>81</v>
      </c>
      <c r="F34" s="23">
        <v>100</v>
      </c>
    </row>
    <row r="35" spans="4:6" x14ac:dyDescent="0.3">
      <c r="D35" s="67"/>
      <c r="E35" s="15" t="s">
        <v>64</v>
      </c>
      <c r="F35" s="28">
        <v>200</v>
      </c>
    </row>
    <row r="36" spans="4:6" x14ac:dyDescent="0.3">
      <c r="D36" s="67"/>
      <c r="E36" s="26" t="s">
        <v>3</v>
      </c>
      <c r="F36" s="27">
        <v>250</v>
      </c>
    </row>
    <row r="37" spans="4:6" x14ac:dyDescent="0.3">
      <c r="D37" s="67"/>
      <c r="E37" s="20" t="s">
        <v>14</v>
      </c>
      <c r="F37" s="17">
        <v>60</v>
      </c>
    </row>
    <row r="38" spans="4:6" x14ac:dyDescent="0.3">
      <c r="D38" s="77"/>
      <c r="E38" s="76" t="s">
        <v>90</v>
      </c>
      <c r="F38" s="27">
        <v>15</v>
      </c>
    </row>
    <row r="39" spans="4:6" x14ac:dyDescent="0.3">
      <c r="D39" s="77" t="s">
        <v>54</v>
      </c>
      <c r="E39" s="78"/>
      <c r="F39" s="79"/>
    </row>
    <row r="40" spans="4:6" ht="26.4" x14ac:dyDescent="0.3">
      <c r="D40" s="68" t="s">
        <v>41</v>
      </c>
      <c r="E40" s="25" t="s">
        <v>50</v>
      </c>
      <c r="F40" s="23" t="s">
        <v>51</v>
      </c>
    </row>
    <row r="41" spans="4:6" x14ac:dyDescent="0.3">
      <c r="D41" s="67"/>
      <c r="E41" s="26" t="s">
        <v>12</v>
      </c>
      <c r="F41" s="52">
        <v>150</v>
      </c>
    </row>
    <row r="42" spans="4:6" x14ac:dyDescent="0.3">
      <c r="D42" s="67"/>
      <c r="E42" s="25" t="s">
        <v>81</v>
      </c>
      <c r="F42" s="23">
        <v>100</v>
      </c>
    </row>
    <row r="43" spans="4:6" x14ac:dyDescent="0.3">
      <c r="D43" s="67"/>
      <c r="E43" s="25" t="s">
        <v>8</v>
      </c>
      <c r="F43" s="23">
        <v>200</v>
      </c>
    </row>
    <row r="44" spans="4:6" x14ac:dyDescent="0.3">
      <c r="D44" s="67"/>
      <c r="E44" s="37" t="s">
        <v>9</v>
      </c>
      <c r="F44" s="27">
        <v>250</v>
      </c>
    </row>
    <row r="45" spans="4:6" x14ac:dyDescent="0.3">
      <c r="D45" s="80"/>
      <c r="E45" s="20" t="s">
        <v>14</v>
      </c>
      <c r="F45" s="17">
        <v>60</v>
      </c>
    </row>
    <row r="46" spans="4:6" x14ac:dyDescent="0.3">
      <c r="D46" s="69"/>
      <c r="E46" s="76" t="s">
        <v>90</v>
      </c>
      <c r="F46" s="27">
        <v>15</v>
      </c>
    </row>
    <row r="47" spans="4:6" x14ac:dyDescent="0.3">
      <c r="D47" s="77" t="s">
        <v>66</v>
      </c>
      <c r="E47" s="78"/>
      <c r="F47" s="79"/>
    </row>
    <row r="48" spans="4:6" x14ac:dyDescent="0.3">
      <c r="D48" s="68" t="s">
        <v>41</v>
      </c>
      <c r="E48" s="15" t="s">
        <v>92</v>
      </c>
      <c r="F48" s="17">
        <v>250</v>
      </c>
    </row>
    <row r="49" spans="4:6" x14ac:dyDescent="0.3">
      <c r="D49" s="67"/>
      <c r="E49" s="73" t="s">
        <v>85</v>
      </c>
      <c r="F49" s="28">
        <v>200</v>
      </c>
    </row>
    <row r="50" spans="4:6" x14ac:dyDescent="0.3">
      <c r="D50" s="67"/>
      <c r="E50" s="25" t="s">
        <v>81</v>
      </c>
      <c r="F50" s="23">
        <v>100</v>
      </c>
    </row>
    <row r="51" spans="4:6" x14ac:dyDescent="0.3">
      <c r="D51" s="67"/>
      <c r="E51" s="27" t="s">
        <v>18</v>
      </c>
      <c r="F51" s="27">
        <v>250</v>
      </c>
    </row>
    <row r="52" spans="4:6" x14ac:dyDescent="0.3">
      <c r="D52" s="77"/>
      <c r="E52" s="23" t="s">
        <v>7</v>
      </c>
      <c r="F52" s="17">
        <v>200</v>
      </c>
    </row>
    <row r="53" spans="4:6" x14ac:dyDescent="0.3">
      <c r="D53" s="66"/>
      <c r="E53" s="20" t="s">
        <v>14</v>
      </c>
      <c r="F53" s="17">
        <v>60</v>
      </c>
    </row>
    <row r="54" spans="4:6" x14ac:dyDescent="0.3">
      <c r="D54" s="67"/>
      <c r="E54" s="76" t="s">
        <v>90</v>
      </c>
      <c r="F54" s="27">
        <v>15</v>
      </c>
    </row>
    <row r="55" spans="4:6" x14ac:dyDescent="0.3">
      <c r="D55" s="77" t="s">
        <v>67</v>
      </c>
      <c r="E55" s="78"/>
      <c r="F55" s="79"/>
    </row>
    <row r="56" spans="4:6" ht="26.4" x14ac:dyDescent="0.3">
      <c r="D56" s="68" t="s">
        <v>41</v>
      </c>
      <c r="E56" s="6" t="s">
        <v>75</v>
      </c>
      <c r="F56" s="23">
        <v>250</v>
      </c>
    </row>
    <row r="57" spans="4:6" x14ac:dyDescent="0.3">
      <c r="D57" s="67"/>
      <c r="E57" s="15" t="s">
        <v>86</v>
      </c>
      <c r="F57" s="23">
        <v>120</v>
      </c>
    </row>
    <row r="58" spans="4:6" x14ac:dyDescent="0.3">
      <c r="D58" s="67"/>
      <c r="E58" s="74" t="s">
        <v>88</v>
      </c>
      <c r="F58" s="23">
        <v>200</v>
      </c>
    </row>
    <row r="59" spans="4:6" x14ac:dyDescent="0.3">
      <c r="D59" s="77"/>
      <c r="E59" s="25" t="s">
        <v>81</v>
      </c>
      <c r="F59" s="23">
        <v>100</v>
      </c>
    </row>
    <row r="60" spans="4:6" x14ac:dyDescent="0.3">
      <c r="D60" s="66"/>
      <c r="E60" s="25" t="s">
        <v>8</v>
      </c>
      <c r="F60" s="23">
        <v>200</v>
      </c>
    </row>
    <row r="61" spans="4:6" x14ac:dyDescent="0.3">
      <c r="D61" s="66"/>
      <c r="E61" s="20" t="s">
        <v>14</v>
      </c>
      <c r="F61" s="17">
        <v>60</v>
      </c>
    </row>
    <row r="62" spans="4:6" x14ac:dyDescent="0.3">
      <c r="D62" s="67"/>
      <c r="E62" s="26" t="s">
        <v>3</v>
      </c>
      <c r="F62" s="27">
        <v>250</v>
      </c>
    </row>
    <row r="63" spans="4:6" x14ac:dyDescent="0.3">
      <c r="D63" s="67"/>
      <c r="E63" s="76" t="s">
        <v>90</v>
      </c>
      <c r="F63" s="27">
        <v>15</v>
      </c>
    </row>
    <row r="64" spans="4:6" x14ac:dyDescent="0.3">
      <c r="D64" s="77" t="s">
        <v>68</v>
      </c>
      <c r="E64" s="78"/>
      <c r="F64" s="79"/>
    </row>
    <row r="65" spans="4:6" ht="26.4" x14ac:dyDescent="0.3">
      <c r="D65" s="68" t="s">
        <v>41</v>
      </c>
      <c r="E65" s="25" t="s">
        <v>50</v>
      </c>
      <c r="F65" s="23" t="s">
        <v>51</v>
      </c>
    </row>
    <row r="66" spans="4:6" x14ac:dyDescent="0.3">
      <c r="D66" s="67"/>
      <c r="E66" s="74" t="s">
        <v>43</v>
      </c>
      <c r="F66" s="23">
        <v>100</v>
      </c>
    </row>
    <row r="67" spans="4:6" x14ac:dyDescent="0.3">
      <c r="D67" s="67"/>
      <c r="E67" s="6" t="s">
        <v>13</v>
      </c>
      <c r="F67" s="23">
        <v>150</v>
      </c>
    </row>
    <row r="68" spans="4:6" x14ac:dyDescent="0.3">
      <c r="D68" s="77"/>
      <c r="E68" s="25" t="s">
        <v>81</v>
      </c>
      <c r="F68" s="23">
        <v>100</v>
      </c>
    </row>
    <row r="69" spans="4:6" x14ac:dyDescent="0.3">
      <c r="D69" s="66"/>
      <c r="E69" s="15" t="s">
        <v>64</v>
      </c>
      <c r="F69" s="28">
        <v>200</v>
      </c>
    </row>
    <row r="70" spans="4:6" x14ac:dyDescent="0.3">
      <c r="D70" s="67"/>
      <c r="E70" s="59" t="s">
        <v>9</v>
      </c>
      <c r="F70" s="27">
        <v>250</v>
      </c>
    </row>
    <row r="71" spans="4:6" x14ac:dyDescent="0.3">
      <c r="D71" s="67"/>
      <c r="E71" s="20" t="s">
        <v>14</v>
      </c>
      <c r="F71" s="17">
        <v>60</v>
      </c>
    </row>
    <row r="72" spans="4:6" x14ac:dyDescent="0.3">
      <c r="D72" s="67"/>
      <c r="E72" s="76" t="s">
        <v>90</v>
      </c>
      <c r="F72" s="27">
        <v>15</v>
      </c>
    </row>
    <row r="73" spans="4:6" x14ac:dyDescent="0.3">
      <c r="D73" s="77" t="s">
        <v>69</v>
      </c>
      <c r="E73" s="78"/>
      <c r="F73" s="79"/>
    </row>
    <row r="74" spans="4:6" ht="26.4" x14ac:dyDescent="0.3">
      <c r="D74" s="68" t="s">
        <v>41</v>
      </c>
      <c r="E74" s="15" t="s">
        <v>59</v>
      </c>
      <c r="F74" s="17">
        <v>250</v>
      </c>
    </row>
    <row r="75" spans="4:6" x14ac:dyDescent="0.3">
      <c r="D75" s="67"/>
      <c r="E75" s="74" t="s">
        <v>56</v>
      </c>
      <c r="F75" s="23">
        <v>120</v>
      </c>
    </row>
    <row r="76" spans="4:6" x14ac:dyDescent="0.3">
      <c r="D76" s="77"/>
      <c r="E76" s="74" t="s">
        <v>91</v>
      </c>
      <c r="F76" s="23">
        <v>200</v>
      </c>
    </row>
    <row r="77" spans="4:6" x14ac:dyDescent="0.3">
      <c r="D77" s="66"/>
      <c r="E77" s="25" t="s">
        <v>81</v>
      </c>
      <c r="F77" s="23">
        <v>100</v>
      </c>
    </row>
    <row r="78" spans="4:6" x14ac:dyDescent="0.3">
      <c r="D78" s="67"/>
      <c r="E78" s="22" t="s">
        <v>1</v>
      </c>
      <c r="F78" s="23">
        <v>200</v>
      </c>
    </row>
    <row r="79" spans="4:6" x14ac:dyDescent="0.3">
      <c r="D79" s="67"/>
      <c r="E79" s="37" t="s">
        <v>9</v>
      </c>
      <c r="F79" s="27">
        <v>250</v>
      </c>
    </row>
    <row r="80" spans="4:6" x14ac:dyDescent="0.3">
      <c r="D80" s="67"/>
      <c r="E80" s="20" t="s">
        <v>14</v>
      </c>
      <c r="F80" s="17">
        <v>60</v>
      </c>
    </row>
    <row r="81" spans="4:6" x14ac:dyDescent="0.3">
      <c r="D81" s="66"/>
      <c r="E81" s="76" t="s">
        <v>90</v>
      </c>
      <c r="F81" s="27">
        <v>15</v>
      </c>
    </row>
    <row r="82" spans="4:6" x14ac:dyDescent="0.3">
      <c r="D82" s="77" t="s">
        <v>70</v>
      </c>
      <c r="E82" s="78"/>
      <c r="F82" s="79"/>
    </row>
    <row r="83" spans="4:6" x14ac:dyDescent="0.3">
      <c r="D83" s="68" t="s">
        <v>41</v>
      </c>
      <c r="E83" s="73" t="s">
        <v>84</v>
      </c>
      <c r="F83" s="28">
        <v>250</v>
      </c>
    </row>
    <row r="84" spans="4:6" x14ac:dyDescent="0.3">
      <c r="D84" s="84"/>
      <c r="E84" s="22" t="s">
        <v>60</v>
      </c>
      <c r="F84" s="23">
        <v>150</v>
      </c>
    </row>
    <row r="85" spans="4:6" x14ac:dyDescent="0.3">
      <c r="D85" s="84"/>
      <c r="E85" s="70" t="s">
        <v>63</v>
      </c>
      <c r="F85" s="27" t="s">
        <v>17</v>
      </c>
    </row>
    <row r="86" spans="4:6" x14ac:dyDescent="0.3">
      <c r="D86" s="84"/>
      <c r="E86" s="70" t="s">
        <v>81</v>
      </c>
      <c r="F86" s="72">
        <v>100</v>
      </c>
    </row>
    <row r="87" spans="4:6" x14ac:dyDescent="0.3">
      <c r="D87" s="84"/>
      <c r="E87" s="23" t="s">
        <v>7</v>
      </c>
      <c r="F87" s="17">
        <v>200</v>
      </c>
    </row>
    <row r="88" spans="4:6" x14ac:dyDescent="0.3">
      <c r="D88" s="84"/>
      <c r="E88" s="26" t="s">
        <v>18</v>
      </c>
      <c r="F88" s="27">
        <v>250</v>
      </c>
    </row>
    <row r="89" spans="4:6" x14ac:dyDescent="0.3">
      <c r="D89" s="84"/>
      <c r="E89" s="76" t="s">
        <v>90</v>
      </c>
      <c r="F89" s="27">
        <v>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N188"/>
  <sheetViews>
    <sheetView topLeftCell="A157" zoomScale="70" zoomScaleNormal="70" workbookViewId="0">
      <selection activeCell="N186" sqref="N186"/>
    </sheetView>
  </sheetViews>
  <sheetFormatPr defaultColWidth="9.109375" defaultRowHeight="14.4" x14ac:dyDescent="0.3"/>
  <cols>
    <col min="1" max="1" width="9.109375" style="219"/>
    <col min="2" max="2" width="2.33203125" style="219" customWidth="1"/>
    <col min="3" max="3" width="1.88671875" style="219" customWidth="1"/>
    <col min="4" max="4" width="2.109375" style="219" customWidth="1"/>
    <col min="5" max="5" width="20.88671875" style="219" customWidth="1"/>
    <col min="6" max="6" width="62" style="219" customWidth="1"/>
    <col min="7" max="9" width="12.109375" style="219" bestFit="1" customWidth="1"/>
    <col min="10" max="10" width="10.5546875" style="219" customWidth="1"/>
    <col min="11" max="11" width="16" style="219" customWidth="1"/>
    <col min="12" max="12" width="9.33203125" style="219" bestFit="1" customWidth="1"/>
    <col min="13" max="13" width="14" style="219" customWidth="1"/>
    <col min="14" max="16384" width="9.109375" style="219"/>
  </cols>
  <sheetData>
    <row r="1" spans="2:14" x14ac:dyDescent="0.3">
      <c r="E1" s="237"/>
      <c r="F1" s="236"/>
      <c r="G1" s="237"/>
      <c r="H1" s="237"/>
      <c r="I1" s="237"/>
      <c r="J1" s="237"/>
      <c r="K1" s="237"/>
      <c r="L1" s="237"/>
      <c r="M1" s="237"/>
      <c r="N1" s="237"/>
    </row>
    <row r="2" spans="2:14" x14ac:dyDescent="0.3">
      <c r="E2" s="237"/>
      <c r="F2" s="236"/>
      <c r="G2" s="237"/>
      <c r="H2" s="237"/>
      <c r="I2" s="237"/>
      <c r="J2" s="237"/>
      <c r="K2" s="237"/>
      <c r="L2" s="237"/>
      <c r="M2" s="237"/>
      <c r="N2" s="237"/>
    </row>
    <row r="3" spans="2:14" x14ac:dyDescent="0.3">
      <c r="B3" s="238" t="s">
        <v>225</v>
      </c>
      <c r="C3" s="238"/>
      <c r="E3" s="236"/>
      <c r="G3" s="238" t="s">
        <v>226</v>
      </c>
      <c r="H3" s="238"/>
      <c r="I3" s="237"/>
      <c r="J3" s="237"/>
      <c r="K3" s="236"/>
      <c r="L3" s="236"/>
    </row>
    <row r="4" spans="2:14" x14ac:dyDescent="0.3">
      <c r="B4" s="238" t="s">
        <v>227</v>
      </c>
      <c r="C4" s="238"/>
      <c r="E4" s="236"/>
      <c r="G4" s="238" t="s">
        <v>228</v>
      </c>
      <c r="H4" s="238"/>
      <c r="I4" s="238"/>
      <c r="J4" s="238"/>
      <c r="K4" s="238"/>
      <c r="L4" s="238"/>
    </row>
    <row r="5" spans="2:14" x14ac:dyDescent="0.3">
      <c r="B5" s="238" t="s">
        <v>229</v>
      </c>
      <c r="C5" s="238"/>
      <c r="E5" s="238"/>
      <c r="G5" s="238" t="s">
        <v>230</v>
      </c>
      <c r="H5" s="238"/>
      <c r="I5" s="238"/>
      <c r="J5" s="238"/>
      <c r="K5" s="238"/>
      <c r="L5" s="236"/>
    </row>
    <row r="6" spans="2:14" x14ac:dyDescent="0.3">
      <c r="B6" s="238" t="s">
        <v>231</v>
      </c>
      <c r="C6" s="238"/>
      <c r="E6" s="238"/>
      <c r="G6" s="237"/>
      <c r="H6" s="237"/>
      <c r="I6" s="237"/>
      <c r="J6" s="237"/>
      <c r="K6" s="237"/>
      <c r="L6" s="237"/>
    </row>
    <row r="7" spans="2:14" x14ac:dyDescent="0.3">
      <c r="B7" s="236"/>
      <c r="C7" s="236"/>
      <c r="E7" s="236"/>
      <c r="G7" s="237"/>
      <c r="H7" s="237"/>
      <c r="I7" s="237"/>
      <c r="J7" s="237"/>
      <c r="K7" s="237"/>
      <c r="L7" s="237"/>
    </row>
    <row r="8" spans="2:14" x14ac:dyDescent="0.3">
      <c r="B8" s="239" t="s">
        <v>239</v>
      </c>
      <c r="C8" s="239"/>
      <c r="E8" s="244"/>
      <c r="F8" s="245" t="s">
        <v>232</v>
      </c>
      <c r="G8" s="239" t="s">
        <v>240</v>
      </c>
      <c r="H8" s="239"/>
      <c r="I8" s="239"/>
      <c r="J8" s="237"/>
      <c r="K8" s="243"/>
      <c r="L8" s="244" t="s">
        <v>233</v>
      </c>
    </row>
    <row r="9" spans="2:14" x14ac:dyDescent="0.3">
      <c r="E9" s="239"/>
      <c r="F9" s="239"/>
      <c r="G9" s="237"/>
      <c r="H9" s="237"/>
      <c r="I9" s="239"/>
      <c r="J9" s="239"/>
      <c r="K9" s="239"/>
      <c r="L9" s="237"/>
    </row>
    <row r="10" spans="2:14" x14ac:dyDescent="0.3">
      <c r="E10" s="237"/>
      <c r="F10" s="236"/>
      <c r="G10" s="237"/>
      <c r="H10" s="237"/>
      <c r="I10" s="237"/>
      <c r="J10" s="237"/>
      <c r="K10" s="237"/>
      <c r="L10" s="237"/>
      <c r="M10" s="237"/>
      <c r="N10" s="237"/>
    </row>
    <row r="11" spans="2:14" x14ac:dyDescent="0.3">
      <c r="E11" s="237"/>
      <c r="F11" s="236"/>
      <c r="G11" s="237"/>
      <c r="H11" s="237"/>
      <c r="I11" s="237"/>
      <c r="J11" s="237"/>
      <c r="K11" s="237"/>
      <c r="L11" s="237"/>
      <c r="M11" s="237"/>
      <c r="N11" s="237"/>
    </row>
    <row r="12" spans="2:14" x14ac:dyDescent="0.3">
      <c r="E12" s="237"/>
      <c r="F12" s="236"/>
      <c r="G12" s="237"/>
      <c r="H12" s="237"/>
      <c r="I12" s="237"/>
      <c r="J12" s="237"/>
      <c r="K12" s="237"/>
      <c r="L12" s="237"/>
      <c r="M12" s="237"/>
      <c r="N12" s="237"/>
    </row>
    <row r="13" spans="2:14" x14ac:dyDescent="0.3">
      <c r="E13" s="237"/>
      <c r="F13" s="236"/>
      <c r="G13" s="237"/>
      <c r="H13" s="237"/>
      <c r="I13" s="237"/>
      <c r="J13" s="237"/>
      <c r="K13" s="237"/>
      <c r="L13" s="237"/>
      <c r="M13" s="237"/>
      <c r="N13" s="237"/>
    </row>
    <row r="14" spans="2:14" ht="20.399999999999999" x14ac:dyDescent="0.3">
      <c r="B14" s="598" t="s">
        <v>234</v>
      </c>
      <c r="C14" s="598"/>
      <c r="D14" s="598"/>
      <c r="E14" s="598"/>
      <c r="F14" s="598"/>
      <c r="G14" s="598"/>
      <c r="H14" s="598"/>
      <c r="I14" s="598"/>
      <c r="J14" s="598"/>
      <c r="K14" s="598"/>
      <c r="L14" s="598"/>
      <c r="M14" s="246"/>
      <c r="N14" s="246"/>
    </row>
    <row r="15" spans="2:14" ht="15.6" x14ac:dyDescent="0.3">
      <c r="B15" s="599" t="s">
        <v>235</v>
      </c>
      <c r="C15" s="599"/>
      <c r="D15" s="599"/>
      <c r="E15" s="599"/>
      <c r="F15" s="599"/>
      <c r="G15" s="599"/>
      <c r="H15" s="599"/>
      <c r="I15" s="599"/>
      <c r="J15" s="599"/>
      <c r="K15" s="599"/>
      <c r="L15" s="599"/>
      <c r="M15" s="247"/>
      <c r="N15" s="247"/>
    </row>
    <row r="16" spans="2:14" ht="15.6" x14ac:dyDescent="0.3">
      <c r="B16" s="599" t="s">
        <v>236</v>
      </c>
      <c r="C16" s="599"/>
      <c r="D16" s="599"/>
      <c r="E16" s="599"/>
      <c r="F16" s="599"/>
      <c r="G16" s="599"/>
      <c r="H16" s="599"/>
      <c r="I16" s="599"/>
      <c r="J16" s="599"/>
      <c r="K16" s="599"/>
      <c r="L16" s="599"/>
      <c r="M16" s="247"/>
      <c r="N16" s="247"/>
    </row>
    <row r="17" spans="2:14" ht="15.6" x14ac:dyDescent="0.3">
      <c r="B17" s="599" t="s">
        <v>237</v>
      </c>
      <c r="C17" s="599"/>
      <c r="D17" s="599"/>
      <c r="E17" s="599"/>
      <c r="F17" s="599"/>
      <c r="G17" s="599"/>
      <c r="H17" s="599"/>
      <c r="I17" s="599"/>
      <c r="J17" s="599"/>
      <c r="K17" s="599"/>
      <c r="L17" s="599"/>
      <c r="M17" s="247"/>
      <c r="N17" s="247"/>
    </row>
    <row r="18" spans="2:14" ht="15.6" x14ac:dyDescent="0.3">
      <c r="B18" s="599" t="s">
        <v>241</v>
      </c>
      <c r="C18" s="599"/>
      <c r="D18" s="599"/>
      <c r="E18" s="599"/>
      <c r="F18" s="599"/>
      <c r="G18" s="599"/>
      <c r="H18" s="599"/>
      <c r="I18" s="599"/>
      <c r="J18" s="599"/>
      <c r="K18" s="599"/>
      <c r="L18" s="599"/>
      <c r="M18" s="247"/>
      <c r="N18" s="247"/>
    </row>
    <row r="19" spans="2:14" x14ac:dyDescent="0.3">
      <c r="B19" s="600" t="s">
        <v>238</v>
      </c>
      <c r="C19" s="600"/>
      <c r="D19" s="600"/>
      <c r="E19" s="600"/>
      <c r="F19" s="600"/>
      <c r="G19" s="600"/>
      <c r="H19" s="600"/>
      <c r="I19" s="600"/>
      <c r="J19" s="600"/>
      <c r="K19" s="600"/>
      <c r="L19" s="600"/>
      <c r="M19" s="248"/>
      <c r="N19" s="248"/>
    </row>
    <row r="20" spans="2:14" x14ac:dyDescent="0.3">
      <c r="E20" s="240"/>
      <c r="F20" s="240"/>
      <c r="G20" s="240"/>
      <c r="H20" s="240"/>
      <c r="I20" s="240"/>
      <c r="J20" s="240"/>
      <c r="K20" s="240"/>
      <c r="L20" s="240"/>
      <c r="M20" s="240"/>
      <c r="N20" s="240"/>
    </row>
    <row r="23" spans="2:14" ht="15" customHeight="1" x14ac:dyDescent="0.3">
      <c r="E23" s="601" t="s">
        <v>93</v>
      </c>
      <c r="F23" s="601" t="s">
        <v>0</v>
      </c>
      <c r="G23" s="601" t="s">
        <v>94</v>
      </c>
      <c r="H23" s="603" t="s">
        <v>95</v>
      </c>
      <c r="I23" s="604"/>
      <c r="J23" s="605"/>
      <c r="K23" s="601" t="s">
        <v>96</v>
      </c>
      <c r="L23" s="601" t="s">
        <v>97</v>
      </c>
    </row>
    <row r="24" spans="2:14" x14ac:dyDescent="0.3">
      <c r="E24" s="602"/>
      <c r="F24" s="602"/>
      <c r="G24" s="602"/>
      <c r="H24" s="220" t="s">
        <v>98</v>
      </c>
      <c r="I24" s="220" t="s">
        <v>99</v>
      </c>
      <c r="J24" s="220" t="s">
        <v>100</v>
      </c>
      <c r="K24" s="602"/>
      <c r="L24" s="602"/>
    </row>
    <row r="25" spans="2:14" x14ac:dyDescent="0.3">
      <c r="E25" s="568" t="s">
        <v>101</v>
      </c>
      <c r="F25" s="569"/>
      <c r="G25" s="569"/>
      <c r="H25" s="569"/>
      <c r="I25" s="569"/>
      <c r="J25" s="569"/>
      <c r="K25" s="569"/>
      <c r="L25" s="570"/>
    </row>
    <row r="26" spans="2:14" x14ac:dyDescent="0.3">
      <c r="E26" s="568" t="s">
        <v>38</v>
      </c>
      <c r="F26" s="569"/>
      <c r="G26" s="569"/>
      <c r="H26" s="569"/>
      <c r="I26" s="569"/>
      <c r="J26" s="569"/>
      <c r="K26" s="569"/>
      <c r="L26" s="570"/>
    </row>
    <row r="27" spans="2:14" x14ac:dyDescent="0.3">
      <c r="E27" s="606" t="s">
        <v>39</v>
      </c>
      <c r="F27" s="221" t="s">
        <v>5</v>
      </c>
      <c r="G27" s="23">
        <v>200</v>
      </c>
      <c r="H27" s="23">
        <v>16.87</v>
      </c>
      <c r="I27" s="23">
        <v>20.47</v>
      </c>
      <c r="J27" s="23">
        <v>32.799999999999997</v>
      </c>
      <c r="K27" s="23">
        <v>402.36</v>
      </c>
      <c r="L27" s="23">
        <v>210</v>
      </c>
    </row>
    <row r="28" spans="2:14" x14ac:dyDescent="0.3">
      <c r="E28" s="606"/>
      <c r="F28" s="221" t="s">
        <v>58</v>
      </c>
      <c r="G28" s="23">
        <v>30</v>
      </c>
      <c r="H28" s="222">
        <v>4.2</v>
      </c>
      <c r="I28" s="222">
        <v>0.66</v>
      </c>
      <c r="J28" s="222">
        <v>37.700000000000003</v>
      </c>
      <c r="K28" s="222">
        <v>115.8</v>
      </c>
      <c r="L28" s="23"/>
    </row>
    <row r="29" spans="2:14" x14ac:dyDescent="0.3">
      <c r="E29" s="606"/>
      <c r="F29" s="221" t="s">
        <v>1</v>
      </c>
      <c r="G29" s="23">
        <v>200</v>
      </c>
      <c r="H29" s="223">
        <v>0.12</v>
      </c>
      <c r="I29" s="223">
        <v>0.02</v>
      </c>
      <c r="J29" s="223">
        <v>13.7</v>
      </c>
      <c r="K29" s="223">
        <v>55.9</v>
      </c>
      <c r="L29" s="23">
        <v>377</v>
      </c>
    </row>
    <row r="30" spans="2:14" x14ac:dyDescent="0.3">
      <c r="E30" s="592" t="s">
        <v>102</v>
      </c>
      <c r="F30" s="592"/>
      <c r="G30" s="85">
        <f>G27+G28+G29</f>
        <v>430</v>
      </c>
      <c r="H30" s="85">
        <f t="shared" ref="H30:K30" si="0">H27+H28+H29</f>
        <v>21.19</v>
      </c>
      <c r="I30" s="85">
        <f t="shared" si="0"/>
        <v>21.15</v>
      </c>
      <c r="J30" s="85">
        <f t="shared" si="0"/>
        <v>84.2</v>
      </c>
      <c r="K30" s="85">
        <f t="shared" si="0"/>
        <v>574.05999999999995</v>
      </c>
      <c r="L30" s="23"/>
    </row>
    <row r="31" spans="2:14" x14ac:dyDescent="0.3">
      <c r="E31" s="607" t="s">
        <v>41</v>
      </c>
      <c r="F31" s="22" t="s">
        <v>218</v>
      </c>
      <c r="G31" s="23">
        <v>100</v>
      </c>
      <c r="H31" s="23">
        <v>0.95</v>
      </c>
      <c r="I31" s="23">
        <v>6.06</v>
      </c>
      <c r="J31" s="23">
        <v>3.05</v>
      </c>
      <c r="K31" s="16">
        <v>70.599999999999994</v>
      </c>
      <c r="L31" s="223">
        <v>24</v>
      </c>
    </row>
    <row r="32" spans="2:14" ht="15.75" customHeight="1" x14ac:dyDescent="0.3">
      <c r="E32" s="608"/>
      <c r="F32" s="224" t="s">
        <v>103</v>
      </c>
      <c r="G32" s="223">
        <v>250</v>
      </c>
      <c r="H32" s="223">
        <v>3</v>
      </c>
      <c r="I32" s="223">
        <v>2.5</v>
      </c>
      <c r="J32" s="223">
        <v>18.824999999999999</v>
      </c>
      <c r="K32" s="222">
        <v>111.675</v>
      </c>
      <c r="L32" s="223">
        <v>103</v>
      </c>
    </row>
    <row r="33" spans="5:12" x14ac:dyDescent="0.3">
      <c r="E33" s="608"/>
      <c r="F33" s="224" t="s">
        <v>13</v>
      </c>
      <c r="G33" s="223">
        <v>180</v>
      </c>
      <c r="H33" s="223">
        <v>4.84</v>
      </c>
      <c r="I33" s="223">
        <v>7.16</v>
      </c>
      <c r="J33" s="223">
        <v>62</v>
      </c>
      <c r="K33" s="223">
        <v>287.67</v>
      </c>
      <c r="L33" s="223">
        <v>237</v>
      </c>
    </row>
    <row r="34" spans="5:12" x14ac:dyDescent="0.3">
      <c r="E34" s="608"/>
      <c r="F34" s="224" t="s">
        <v>224</v>
      </c>
      <c r="G34" s="223">
        <v>100</v>
      </c>
      <c r="H34" s="223">
        <v>15.6</v>
      </c>
      <c r="I34" s="223">
        <v>11.6</v>
      </c>
      <c r="J34" s="223">
        <v>15.7</v>
      </c>
      <c r="K34" s="223">
        <v>229</v>
      </c>
      <c r="L34" s="223">
        <v>282</v>
      </c>
    </row>
    <row r="35" spans="5:12" x14ac:dyDescent="0.3">
      <c r="E35" s="608"/>
      <c r="F35" s="224" t="s">
        <v>8</v>
      </c>
      <c r="G35" s="23">
        <v>200</v>
      </c>
      <c r="H35" s="23">
        <v>1</v>
      </c>
      <c r="I35" s="23">
        <v>0</v>
      </c>
      <c r="J35" s="23">
        <v>20.2</v>
      </c>
      <c r="K35" s="16">
        <v>85.34</v>
      </c>
      <c r="L35" s="223"/>
    </row>
    <row r="36" spans="5:12" x14ac:dyDescent="0.3">
      <c r="E36" s="608"/>
      <c r="F36" s="224" t="s">
        <v>58</v>
      </c>
      <c r="G36" s="223">
        <v>20</v>
      </c>
      <c r="H36" s="223">
        <v>0.64</v>
      </c>
      <c r="I36" s="223">
        <v>0.3</v>
      </c>
      <c r="J36" s="223">
        <v>36.049999999999997</v>
      </c>
      <c r="K36" s="222">
        <v>64.349999999999994</v>
      </c>
      <c r="L36" s="23"/>
    </row>
    <row r="37" spans="5:12" x14ac:dyDescent="0.3">
      <c r="E37" s="608"/>
      <c r="F37" s="224" t="s">
        <v>105</v>
      </c>
      <c r="G37" s="223">
        <v>30</v>
      </c>
      <c r="H37" s="222">
        <v>4.2</v>
      </c>
      <c r="I37" s="222">
        <v>0.66</v>
      </c>
      <c r="J37" s="222">
        <v>37.700000000000003</v>
      </c>
      <c r="K37" s="222">
        <v>115.8</v>
      </c>
      <c r="L37" s="23"/>
    </row>
    <row r="38" spans="5:12" x14ac:dyDescent="0.3">
      <c r="E38" s="608"/>
      <c r="F38" s="224" t="s">
        <v>19</v>
      </c>
      <c r="G38" s="223">
        <v>15</v>
      </c>
      <c r="H38" s="23">
        <v>3.27</v>
      </c>
      <c r="I38" s="16">
        <v>2.36</v>
      </c>
      <c r="J38" s="23">
        <v>7.81</v>
      </c>
      <c r="K38" s="16">
        <v>120.4</v>
      </c>
      <c r="L38" s="23"/>
    </row>
    <row r="39" spans="5:12" x14ac:dyDescent="0.3">
      <c r="E39" s="609"/>
      <c r="F39" s="224" t="s">
        <v>219</v>
      </c>
      <c r="G39" s="223">
        <v>250</v>
      </c>
      <c r="H39" s="25">
        <v>0.05</v>
      </c>
      <c r="I39" s="25">
        <v>0</v>
      </c>
      <c r="J39" s="25">
        <v>14.93</v>
      </c>
      <c r="K39" s="25">
        <v>217</v>
      </c>
      <c r="L39" s="23"/>
    </row>
    <row r="40" spans="5:12" x14ac:dyDescent="0.3">
      <c r="E40" s="592" t="s">
        <v>106</v>
      </c>
      <c r="F40" s="592"/>
      <c r="G40" s="85">
        <f>G31+G32+G33+G34+G35+G36+G37</f>
        <v>880</v>
      </c>
      <c r="H40" s="85">
        <f t="shared" ref="H40:K40" si="1">H31+H32+H33+H34+H35+H36+H37</f>
        <v>30.23</v>
      </c>
      <c r="I40" s="85">
        <f t="shared" si="1"/>
        <v>28.28</v>
      </c>
      <c r="J40" s="85">
        <f t="shared" si="1"/>
        <v>193.52499999999998</v>
      </c>
      <c r="K40" s="85">
        <f t="shared" si="1"/>
        <v>964.43499999999995</v>
      </c>
      <c r="L40" s="23"/>
    </row>
    <row r="41" spans="5:12" x14ac:dyDescent="0.3">
      <c r="E41" s="592" t="s">
        <v>107</v>
      </c>
      <c r="F41" s="592"/>
      <c r="G41" s="85">
        <f>G30+G40</f>
        <v>1310</v>
      </c>
      <c r="H41" s="85">
        <f t="shared" ref="H41:K41" si="2">H30+H40</f>
        <v>51.42</v>
      </c>
      <c r="I41" s="85">
        <f t="shared" si="2"/>
        <v>49.43</v>
      </c>
      <c r="J41" s="85">
        <f t="shared" si="2"/>
        <v>277.72499999999997</v>
      </c>
      <c r="K41" s="85">
        <f t="shared" si="2"/>
        <v>1538.4949999999999</v>
      </c>
      <c r="L41" s="85"/>
    </row>
    <row r="42" spans="5:12" x14ac:dyDescent="0.3">
      <c r="E42" s="568" t="s">
        <v>46</v>
      </c>
      <c r="F42" s="569"/>
      <c r="G42" s="569"/>
      <c r="H42" s="569"/>
      <c r="I42" s="569"/>
      <c r="J42" s="569"/>
      <c r="K42" s="569"/>
      <c r="L42" s="570"/>
    </row>
    <row r="43" spans="5:12" x14ac:dyDescent="0.3">
      <c r="E43" s="606" t="s">
        <v>39</v>
      </c>
      <c r="F43" s="23" t="s">
        <v>108</v>
      </c>
      <c r="G43" s="23" t="s">
        <v>123</v>
      </c>
      <c r="H43" s="23">
        <v>32</v>
      </c>
      <c r="I43" s="23">
        <v>24.7</v>
      </c>
      <c r="J43" s="23">
        <v>41.3</v>
      </c>
      <c r="K43" s="23">
        <v>515</v>
      </c>
      <c r="L43" s="23">
        <v>321</v>
      </c>
    </row>
    <row r="44" spans="5:12" x14ac:dyDescent="0.3">
      <c r="E44" s="606"/>
      <c r="F44" s="221" t="s">
        <v>119</v>
      </c>
      <c r="G44" s="23">
        <v>50</v>
      </c>
      <c r="H44" s="23">
        <v>2.95</v>
      </c>
      <c r="I44" s="23">
        <v>9.3699999999999992</v>
      </c>
      <c r="J44" s="23">
        <v>18.600000000000001</v>
      </c>
      <c r="K44" s="23">
        <v>170</v>
      </c>
      <c r="L44" s="23">
        <v>1</v>
      </c>
    </row>
    <row r="45" spans="5:12" x14ac:dyDescent="0.3">
      <c r="E45" s="606"/>
      <c r="F45" s="23" t="s">
        <v>109</v>
      </c>
      <c r="G45" s="223">
        <v>200</v>
      </c>
      <c r="H45" s="223">
        <v>0</v>
      </c>
      <c r="I45" s="223">
        <v>0</v>
      </c>
      <c r="J45" s="223">
        <v>14.9</v>
      </c>
      <c r="K45" s="222">
        <v>59.4</v>
      </c>
      <c r="L45" s="23">
        <v>375</v>
      </c>
    </row>
    <row r="46" spans="5:12" x14ac:dyDescent="0.3">
      <c r="E46" s="592" t="s">
        <v>102</v>
      </c>
      <c r="F46" s="592"/>
      <c r="G46" s="85">
        <f>G45+G44+230</f>
        <v>480</v>
      </c>
      <c r="H46" s="85">
        <f>H43+H44+H45</f>
        <v>34.950000000000003</v>
      </c>
      <c r="I46" s="86">
        <f t="shared" ref="I46:K46" si="3">I43+I44+I45</f>
        <v>34.07</v>
      </c>
      <c r="J46" s="86">
        <f t="shared" si="3"/>
        <v>74.8</v>
      </c>
      <c r="K46" s="86">
        <f t="shared" si="3"/>
        <v>744.4</v>
      </c>
      <c r="L46" s="23"/>
    </row>
    <row r="47" spans="5:12" ht="15" customHeight="1" x14ac:dyDescent="0.3">
      <c r="E47" s="607" t="s">
        <v>41</v>
      </c>
      <c r="F47" s="225" t="s">
        <v>81</v>
      </c>
      <c r="G47" s="223">
        <v>100</v>
      </c>
      <c r="H47" s="223">
        <v>1.1000000000000001</v>
      </c>
      <c r="I47" s="223">
        <v>0.2</v>
      </c>
      <c r="J47" s="223">
        <v>3.8</v>
      </c>
      <c r="K47" s="222">
        <v>22</v>
      </c>
      <c r="L47" s="223">
        <v>71</v>
      </c>
    </row>
    <row r="48" spans="5:12" ht="15.75" customHeight="1" x14ac:dyDescent="0.3">
      <c r="E48" s="608"/>
      <c r="F48" s="224" t="s">
        <v>110</v>
      </c>
      <c r="G48" s="223">
        <v>250</v>
      </c>
      <c r="H48" s="223">
        <v>2.23</v>
      </c>
      <c r="I48" s="223">
        <v>8</v>
      </c>
      <c r="J48" s="223">
        <v>14.49</v>
      </c>
      <c r="K48" s="223">
        <v>117.52</v>
      </c>
      <c r="L48" s="223">
        <v>142</v>
      </c>
    </row>
    <row r="49" spans="5:12" x14ac:dyDescent="0.3">
      <c r="E49" s="608"/>
      <c r="F49" s="224" t="s">
        <v>126</v>
      </c>
      <c r="G49" s="23">
        <v>200</v>
      </c>
      <c r="H49" s="23">
        <v>15.57</v>
      </c>
      <c r="I49" s="23">
        <v>9.5299999999999994</v>
      </c>
      <c r="J49" s="23">
        <v>26.8</v>
      </c>
      <c r="K49" s="16">
        <v>328.2</v>
      </c>
      <c r="L49" s="223">
        <v>202</v>
      </c>
    </row>
    <row r="50" spans="5:12" x14ac:dyDescent="0.3">
      <c r="E50" s="608"/>
      <c r="F50" s="224" t="s">
        <v>104</v>
      </c>
      <c r="G50" s="223">
        <v>200</v>
      </c>
      <c r="H50" s="223">
        <v>1.04</v>
      </c>
      <c r="I50" s="223">
        <v>0</v>
      </c>
      <c r="J50" s="223">
        <v>26.96</v>
      </c>
      <c r="K50" s="222">
        <v>107.44</v>
      </c>
      <c r="L50" s="223">
        <v>376</v>
      </c>
    </row>
    <row r="51" spans="5:12" x14ac:dyDescent="0.3">
      <c r="E51" s="608"/>
      <c r="F51" s="224" t="s">
        <v>58</v>
      </c>
      <c r="G51" s="223">
        <v>20</v>
      </c>
      <c r="H51" s="223">
        <v>0.64</v>
      </c>
      <c r="I51" s="223">
        <v>0.3</v>
      </c>
      <c r="J51" s="223">
        <v>36.049999999999997</v>
      </c>
      <c r="K51" s="222">
        <v>64.349999999999994</v>
      </c>
      <c r="L51" s="223"/>
    </row>
    <row r="52" spans="5:12" x14ac:dyDescent="0.3">
      <c r="E52" s="608"/>
      <c r="F52" s="224" t="s">
        <v>105</v>
      </c>
      <c r="G52" s="223">
        <v>30</v>
      </c>
      <c r="H52" s="222">
        <v>4.2</v>
      </c>
      <c r="I52" s="222">
        <v>0.66</v>
      </c>
      <c r="J52" s="222">
        <v>37.700000000000003</v>
      </c>
      <c r="K52" s="222">
        <v>115.8</v>
      </c>
      <c r="L52" s="23"/>
    </row>
    <row r="53" spans="5:12" x14ac:dyDescent="0.3">
      <c r="E53" s="608"/>
      <c r="F53" s="224" t="s">
        <v>19</v>
      </c>
      <c r="G53" s="223">
        <v>15</v>
      </c>
      <c r="H53" s="23">
        <v>3.27</v>
      </c>
      <c r="I53" s="16">
        <v>2.36</v>
      </c>
      <c r="J53" s="23">
        <v>7.81</v>
      </c>
      <c r="K53" s="16">
        <v>120.4</v>
      </c>
      <c r="L53" s="23"/>
    </row>
    <row r="54" spans="5:12" x14ac:dyDescent="0.3">
      <c r="E54" s="609"/>
      <c r="F54" s="224" t="s">
        <v>219</v>
      </c>
      <c r="G54" s="223">
        <v>250</v>
      </c>
      <c r="H54" s="25">
        <v>0.05</v>
      </c>
      <c r="I54" s="25">
        <v>0</v>
      </c>
      <c r="J54" s="25">
        <v>14.93</v>
      </c>
      <c r="K54" s="25">
        <v>217</v>
      </c>
      <c r="L54" s="23"/>
    </row>
    <row r="55" spans="5:12" x14ac:dyDescent="0.3">
      <c r="E55" s="592" t="s">
        <v>106</v>
      </c>
      <c r="F55" s="592"/>
      <c r="G55" s="85">
        <f>G47+G48+G49+G50+G51+G52+G53+G54</f>
        <v>1065</v>
      </c>
      <c r="H55" s="85">
        <f t="shared" ref="H55:K55" si="4">H47+H48+H49+H50+H51+H52+H53+H54</f>
        <v>28.099999999999998</v>
      </c>
      <c r="I55" s="85">
        <f t="shared" si="4"/>
        <v>21.049999999999997</v>
      </c>
      <c r="J55" s="85">
        <f t="shared" si="4"/>
        <v>168.54000000000002</v>
      </c>
      <c r="K55" s="85">
        <f t="shared" si="4"/>
        <v>1092.71</v>
      </c>
      <c r="L55" s="23"/>
    </row>
    <row r="56" spans="5:12" x14ac:dyDescent="0.3">
      <c r="E56" s="592" t="s">
        <v>107</v>
      </c>
      <c r="F56" s="592"/>
      <c r="G56" s="85">
        <f>G46+G55</f>
        <v>1545</v>
      </c>
      <c r="H56" s="85">
        <f t="shared" ref="H56:K56" si="5">H46+H55</f>
        <v>63.05</v>
      </c>
      <c r="I56" s="85">
        <f t="shared" si="5"/>
        <v>55.12</v>
      </c>
      <c r="J56" s="85">
        <f t="shared" si="5"/>
        <v>243.34000000000003</v>
      </c>
      <c r="K56" s="85">
        <f t="shared" si="5"/>
        <v>1837.1100000000001</v>
      </c>
      <c r="L56" s="85"/>
    </row>
    <row r="57" spans="5:12" x14ac:dyDescent="0.3">
      <c r="E57" s="568" t="s">
        <v>55</v>
      </c>
      <c r="F57" s="569"/>
      <c r="G57" s="569"/>
      <c r="H57" s="569"/>
      <c r="I57" s="569"/>
      <c r="J57" s="569"/>
      <c r="K57" s="569"/>
      <c r="L57" s="570"/>
    </row>
    <row r="58" spans="5:12" x14ac:dyDescent="0.3">
      <c r="E58" s="607" t="s">
        <v>39</v>
      </c>
      <c r="F58" s="224" t="s">
        <v>112</v>
      </c>
      <c r="G58" s="223">
        <v>200</v>
      </c>
      <c r="H58" s="223">
        <v>7.9</v>
      </c>
      <c r="I58" s="223">
        <v>9.56</v>
      </c>
      <c r="J58" s="223">
        <v>34.700000000000003</v>
      </c>
      <c r="K58" s="223">
        <v>258</v>
      </c>
      <c r="L58" s="23">
        <v>184</v>
      </c>
    </row>
    <row r="59" spans="5:12" x14ac:dyDescent="0.3">
      <c r="E59" s="608"/>
      <c r="F59" s="221" t="s">
        <v>37</v>
      </c>
      <c r="G59" s="23">
        <v>50</v>
      </c>
      <c r="H59" s="23">
        <v>4.5999999999999996</v>
      </c>
      <c r="I59" s="23">
        <v>7</v>
      </c>
      <c r="J59" s="23">
        <v>14.83</v>
      </c>
      <c r="K59" s="23">
        <v>157</v>
      </c>
      <c r="L59" s="23">
        <v>3</v>
      </c>
    </row>
    <row r="60" spans="5:12" x14ac:dyDescent="0.3">
      <c r="E60" s="608"/>
      <c r="F60" s="224" t="s">
        <v>1</v>
      </c>
      <c r="G60" s="223">
        <v>200</v>
      </c>
      <c r="H60" s="223">
        <v>0.12</v>
      </c>
      <c r="I60" s="223">
        <v>0.02</v>
      </c>
      <c r="J60" s="223">
        <v>13.7</v>
      </c>
      <c r="K60" s="223">
        <v>55.9</v>
      </c>
      <c r="L60" s="223">
        <v>377</v>
      </c>
    </row>
    <row r="61" spans="5:12" x14ac:dyDescent="0.3">
      <c r="E61" s="592" t="s">
        <v>102</v>
      </c>
      <c r="F61" s="592"/>
      <c r="G61" s="85">
        <f>SUM(G58:G60)</f>
        <v>450</v>
      </c>
      <c r="H61" s="85">
        <f>SUM(H58:H60)</f>
        <v>12.62</v>
      </c>
      <c r="I61" s="85">
        <f>SUM(I58:I60)</f>
        <v>16.580000000000002</v>
      </c>
      <c r="J61" s="85">
        <f>SUM(J58:J60)</f>
        <v>63.230000000000004</v>
      </c>
      <c r="K61" s="85">
        <f>SUM(K58:K60)</f>
        <v>470.9</v>
      </c>
      <c r="L61" s="23"/>
    </row>
    <row r="62" spans="5:12" x14ac:dyDescent="0.3">
      <c r="E62" s="607" t="s">
        <v>41</v>
      </c>
      <c r="F62" s="22" t="s">
        <v>218</v>
      </c>
      <c r="G62" s="23">
        <v>100</v>
      </c>
      <c r="H62" s="23">
        <v>0.95</v>
      </c>
      <c r="I62" s="23">
        <v>6.06</v>
      </c>
      <c r="J62" s="23">
        <v>3.05</v>
      </c>
      <c r="K62" s="16">
        <v>70.599999999999994</v>
      </c>
      <c r="L62" s="223">
        <v>24</v>
      </c>
    </row>
    <row r="63" spans="5:12" x14ac:dyDescent="0.3">
      <c r="E63" s="608"/>
      <c r="F63" s="224" t="s">
        <v>113</v>
      </c>
      <c r="G63" s="223">
        <v>250</v>
      </c>
      <c r="H63" s="222">
        <v>2.5099999999999998</v>
      </c>
      <c r="I63" s="222">
        <v>4.72</v>
      </c>
      <c r="J63" s="222">
        <v>15.96</v>
      </c>
      <c r="K63" s="222">
        <v>123.9</v>
      </c>
      <c r="L63" s="223">
        <v>80</v>
      </c>
    </row>
    <row r="64" spans="5:12" x14ac:dyDescent="0.3">
      <c r="E64" s="608"/>
      <c r="F64" s="224" t="s">
        <v>114</v>
      </c>
      <c r="G64" s="223">
        <v>180</v>
      </c>
      <c r="H64" s="223">
        <v>6.87</v>
      </c>
      <c r="I64" s="223">
        <v>0.9</v>
      </c>
      <c r="J64" s="223">
        <v>26.37</v>
      </c>
      <c r="K64" s="222">
        <v>193.2</v>
      </c>
      <c r="L64" s="223">
        <v>202</v>
      </c>
    </row>
    <row r="65" spans="5:12" x14ac:dyDescent="0.3">
      <c r="E65" s="608"/>
      <c r="F65" s="224" t="s">
        <v>222</v>
      </c>
      <c r="G65" s="223">
        <v>100</v>
      </c>
      <c r="H65" s="223">
        <v>22</v>
      </c>
      <c r="I65" s="223">
        <v>21.3</v>
      </c>
      <c r="J65" s="223">
        <v>9.69</v>
      </c>
      <c r="K65" s="222">
        <v>336.02</v>
      </c>
      <c r="L65" s="223">
        <v>260</v>
      </c>
    </row>
    <row r="66" spans="5:12" x14ac:dyDescent="0.3">
      <c r="E66" s="608"/>
      <c r="F66" s="224" t="s">
        <v>115</v>
      </c>
      <c r="G66" s="223">
        <v>200</v>
      </c>
      <c r="H66" s="226">
        <v>0.4</v>
      </c>
      <c r="I66" s="223">
        <v>0</v>
      </c>
      <c r="J66" s="227">
        <v>30</v>
      </c>
      <c r="K66" s="222">
        <v>156</v>
      </c>
      <c r="L66" s="223">
        <v>516</v>
      </c>
    </row>
    <row r="67" spans="5:12" x14ac:dyDescent="0.3">
      <c r="E67" s="608"/>
      <c r="F67" s="224" t="s">
        <v>58</v>
      </c>
      <c r="G67" s="223">
        <v>20</v>
      </c>
      <c r="H67" s="223">
        <v>0.64</v>
      </c>
      <c r="I67" s="223">
        <v>0.3</v>
      </c>
      <c r="J67" s="223">
        <v>36.049999999999997</v>
      </c>
      <c r="K67" s="222">
        <v>64.349999999999994</v>
      </c>
      <c r="L67" s="23"/>
    </row>
    <row r="68" spans="5:12" x14ac:dyDescent="0.3">
      <c r="E68" s="608"/>
      <c r="F68" s="224" t="s">
        <v>105</v>
      </c>
      <c r="G68" s="223">
        <v>30</v>
      </c>
      <c r="H68" s="222">
        <v>4.2</v>
      </c>
      <c r="I68" s="222">
        <v>0.66</v>
      </c>
      <c r="J68" s="222">
        <v>37.700000000000003</v>
      </c>
      <c r="K68" s="222">
        <v>115.8</v>
      </c>
      <c r="L68" s="23"/>
    </row>
    <row r="69" spans="5:12" x14ac:dyDescent="0.3">
      <c r="E69" s="608"/>
      <c r="F69" s="224" t="s">
        <v>19</v>
      </c>
      <c r="G69" s="223">
        <v>15</v>
      </c>
      <c r="H69" s="23">
        <v>3.27</v>
      </c>
      <c r="I69" s="16">
        <v>2.36</v>
      </c>
      <c r="J69" s="23">
        <v>7.81</v>
      </c>
      <c r="K69" s="16">
        <v>120.4</v>
      </c>
      <c r="L69" s="23"/>
    </row>
    <row r="70" spans="5:12" x14ac:dyDescent="0.3">
      <c r="E70" s="609"/>
      <c r="F70" s="224" t="s">
        <v>219</v>
      </c>
      <c r="G70" s="223">
        <v>250</v>
      </c>
      <c r="H70" s="25">
        <v>0.05</v>
      </c>
      <c r="I70" s="25">
        <v>0</v>
      </c>
      <c r="J70" s="25">
        <v>14.93</v>
      </c>
      <c r="K70" s="25">
        <v>217</v>
      </c>
      <c r="L70" s="23"/>
    </row>
    <row r="71" spans="5:12" x14ac:dyDescent="0.3">
      <c r="E71" s="592" t="s">
        <v>106</v>
      </c>
      <c r="F71" s="592"/>
      <c r="G71" s="85">
        <f>G62+G63+G64+G65+G66+G67+G68</f>
        <v>880</v>
      </c>
      <c r="H71" s="85">
        <f t="shared" ref="H71:K71" si="6">H62+H63+H64+H65+H66+H67+H68</f>
        <v>37.57</v>
      </c>
      <c r="I71" s="85">
        <f t="shared" si="6"/>
        <v>33.94</v>
      </c>
      <c r="J71" s="85">
        <f t="shared" si="6"/>
        <v>158.82</v>
      </c>
      <c r="K71" s="85">
        <f t="shared" si="6"/>
        <v>1059.8700000000001</v>
      </c>
      <c r="L71" s="23"/>
    </row>
    <row r="72" spans="5:12" x14ac:dyDescent="0.3">
      <c r="E72" s="592" t="s">
        <v>107</v>
      </c>
      <c r="F72" s="592"/>
      <c r="G72" s="85">
        <f>G61+G71</f>
        <v>1330</v>
      </c>
      <c r="H72" s="85">
        <f t="shared" ref="H72:K72" si="7">H61+H71</f>
        <v>50.19</v>
      </c>
      <c r="I72" s="85">
        <f t="shared" si="7"/>
        <v>50.519999999999996</v>
      </c>
      <c r="J72" s="85">
        <f t="shared" si="7"/>
        <v>222.05</v>
      </c>
      <c r="K72" s="85">
        <f t="shared" si="7"/>
        <v>1530.77</v>
      </c>
      <c r="L72" s="85"/>
    </row>
    <row r="73" spans="5:12" x14ac:dyDescent="0.3">
      <c r="E73" s="568" t="s">
        <v>61</v>
      </c>
      <c r="F73" s="569"/>
      <c r="G73" s="569"/>
      <c r="H73" s="569"/>
      <c r="I73" s="569"/>
      <c r="J73" s="569"/>
      <c r="K73" s="569"/>
      <c r="L73" s="570"/>
    </row>
    <row r="74" spans="5:12" x14ac:dyDescent="0.3">
      <c r="E74" s="610" t="s">
        <v>39</v>
      </c>
      <c r="F74" s="225" t="s">
        <v>116</v>
      </c>
      <c r="G74" s="223">
        <v>200</v>
      </c>
      <c r="H74" s="16">
        <v>4.53</v>
      </c>
      <c r="I74" s="16">
        <v>5.28</v>
      </c>
      <c r="J74" s="16">
        <v>37.11</v>
      </c>
      <c r="K74" s="16">
        <v>214.67</v>
      </c>
      <c r="L74" s="23">
        <v>262</v>
      </c>
    </row>
    <row r="75" spans="5:12" x14ac:dyDescent="0.3">
      <c r="E75" s="611"/>
      <c r="F75" s="224" t="s">
        <v>58</v>
      </c>
      <c r="G75" s="223">
        <v>30</v>
      </c>
      <c r="H75" s="222">
        <v>4.2</v>
      </c>
      <c r="I75" s="222">
        <v>0.66</v>
      </c>
      <c r="J75" s="222">
        <v>37.700000000000003</v>
      </c>
      <c r="K75" s="222">
        <v>115.8</v>
      </c>
      <c r="L75" s="23"/>
    </row>
    <row r="76" spans="5:12" x14ac:dyDescent="0.3">
      <c r="E76" s="611"/>
      <c r="F76" s="23" t="s">
        <v>109</v>
      </c>
      <c r="G76" s="223">
        <v>200</v>
      </c>
      <c r="H76" s="223">
        <v>0</v>
      </c>
      <c r="I76" s="223">
        <v>0</v>
      </c>
      <c r="J76" s="223">
        <v>14.9</v>
      </c>
      <c r="K76" s="222">
        <v>59.4</v>
      </c>
      <c r="L76" s="23">
        <v>375</v>
      </c>
    </row>
    <row r="77" spans="5:12" x14ac:dyDescent="0.3">
      <c r="E77" s="592" t="s">
        <v>102</v>
      </c>
      <c r="F77" s="592"/>
      <c r="G77" s="85">
        <f>G74+G75+G76</f>
        <v>430</v>
      </c>
      <c r="H77" s="85">
        <f t="shared" ref="H77:K77" si="8">H74+H75+H76</f>
        <v>8.73</v>
      </c>
      <c r="I77" s="85">
        <f t="shared" si="8"/>
        <v>5.94</v>
      </c>
      <c r="J77" s="85">
        <f t="shared" si="8"/>
        <v>89.710000000000008</v>
      </c>
      <c r="K77" s="85">
        <f t="shared" si="8"/>
        <v>389.86999999999995</v>
      </c>
      <c r="L77" s="23"/>
    </row>
    <row r="78" spans="5:12" x14ac:dyDescent="0.3">
      <c r="E78" s="610" t="s">
        <v>41</v>
      </c>
      <c r="F78" s="225" t="s">
        <v>81</v>
      </c>
      <c r="G78" s="223">
        <v>100</v>
      </c>
      <c r="H78" s="223">
        <v>1.1000000000000001</v>
      </c>
      <c r="I78" s="223">
        <v>0.2</v>
      </c>
      <c r="J78" s="223">
        <v>3.8</v>
      </c>
      <c r="K78" s="222">
        <v>22</v>
      </c>
      <c r="L78" s="223">
        <v>71</v>
      </c>
    </row>
    <row r="79" spans="5:12" ht="15.75" customHeight="1" x14ac:dyDescent="0.3">
      <c r="E79" s="611"/>
      <c r="F79" s="224" t="s">
        <v>103</v>
      </c>
      <c r="G79" s="223">
        <v>250</v>
      </c>
      <c r="H79" s="223">
        <v>3</v>
      </c>
      <c r="I79" s="223">
        <v>2.5</v>
      </c>
      <c r="J79" s="223">
        <v>18.824999999999999</v>
      </c>
      <c r="K79" s="222">
        <v>111.675</v>
      </c>
      <c r="L79" s="223">
        <v>103</v>
      </c>
    </row>
    <row r="80" spans="5:12" x14ac:dyDescent="0.3">
      <c r="E80" s="611"/>
      <c r="F80" s="224" t="s">
        <v>44</v>
      </c>
      <c r="G80" s="223">
        <v>180</v>
      </c>
      <c r="H80" s="223">
        <v>2.9</v>
      </c>
      <c r="I80" s="223">
        <v>7</v>
      </c>
      <c r="J80" s="223">
        <v>36.799999999999997</v>
      </c>
      <c r="K80" s="223">
        <v>212.1</v>
      </c>
      <c r="L80" s="223">
        <v>321</v>
      </c>
    </row>
    <row r="81" spans="5:12" x14ac:dyDescent="0.3">
      <c r="E81" s="611"/>
      <c r="F81" s="224" t="s">
        <v>86</v>
      </c>
      <c r="G81" s="223">
        <v>100</v>
      </c>
      <c r="H81" s="223">
        <v>13.04</v>
      </c>
      <c r="I81" s="223">
        <v>8</v>
      </c>
      <c r="J81" s="223">
        <v>8.16</v>
      </c>
      <c r="K81" s="223">
        <v>164.09</v>
      </c>
      <c r="L81" s="228" t="s">
        <v>117</v>
      </c>
    </row>
    <row r="82" spans="5:12" x14ac:dyDescent="0.3">
      <c r="E82" s="611"/>
      <c r="F82" s="224" t="s">
        <v>8</v>
      </c>
      <c r="G82" s="23">
        <v>200</v>
      </c>
      <c r="H82" s="23">
        <v>1</v>
      </c>
      <c r="I82" s="23">
        <v>0</v>
      </c>
      <c r="J82" s="23">
        <v>20.2</v>
      </c>
      <c r="K82" s="16">
        <v>85.34</v>
      </c>
      <c r="L82" s="223"/>
    </row>
    <row r="83" spans="5:12" x14ac:dyDescent="0.3">
      <c r="E83" s="611"/>
      <c r="F83" s="224" t="s">
        <v>58</v>
      </c>
      <c r="G83" s="223">
        <v>20</v>
      </c>
      <c r="H83" s="223">
        <v>0.64</v>
      </c>
      <c r="I83" s="223">
        <v>0.3</v>
      </c>
      <c r="J83" s="223">
        <v>36.049999999999997</v>
      </c>
      <c r="K83" s="222">
        <v>64.349999999999994</v>
      </c>
      <c r="L83" s="223"/>
    </row>
    <row r="84" spans="5:12" x14ac:dyDescent="0.3">
      <c r="E84" s="611"/>
      <c r="F84" s="224" t="s">
        <v>105</v>
      </c>
      <c r="G84" s="223">
        <v>30</v>
      </c>
      <c r="H84" s="222">
        <v>4.2</v>
      </c>
      <c r="I84" s="222">
        <v>0.66</v>
      </c>
      <c r="J84" s="222">
        <v>37.700000000000003</v>
      </c>
      <c r="K84" s="222">
        <v>115.8</v>
      </c>
      <c r="L84" s="229"/>
    </row>
    <row r="85" spans="5:12" x14ac:dyDescent="0.3">
      <c r="E85" s="611"/>
      <c r="F85" s="224" t="s">
        <v>19</v>
      </c>
      <c r="G85" s="223">
        <v>15</v>
      </c>
      <c r="H85" s="23">
        <v>3.27</v>
      </c>
      <c r="I85" s="16">
        <v>2.36</v>
      </c>
      <c r="J85" s="23">
        <v>7.81</v>
      </c>
      <c r="K85" s="16">
        <v>120.4</v>
      </c>
      <c r="L85" s="23"/>
    </row>
    <row r="86" spans="5:12" x14ac:dyDescent="0.3">
      <c r="E86" s="612"/>
      <c r="F86" s="224" t="s">
        <v>219</v>
      </c>
      <c r="G86" s="223">
        <v>250</v>
      </c>
      <c r="H86" s="25">
        <v>0.05</v>
      </c>
      <c r="I86" s="25">
        <v>0</v>
      </c>
      <c r="J86" s="25">
        <v>14.93</v>
      </c>
      <c r="K86" s="25">
        <v>217</v>
      </c>
      <c r="L86" s="23"/>
    </row>
    <row r="87" spans="5:12" x14ac:dyDescent="0.3">
      <c r="E87" s="592" t="s">
        <v>106</v>
      </c>
      <c r="F87" s="592"/>
      <c r="G87" s="85">
        <f>G78+G79+G80+G81+G82+G83+G84</f>
        <v>880</v>
      </c>
      <c r="H87" s="85">
        <f t="shared" ref="H87:K87" si="9">H78+H79+H80+H81+H82+H83+H84</f>
        <v>25.88</v>
      </c>
      <c r="I87" s="85">
        <f t="shared" si="9"/>
        <v>18.66</v>
      </c>
      <c r="J87" s="85">
        <f t="shared" si="9"/>
        <v>161.535</v>
      </c>
      <c r="K87" s="85">
        <f t="shared" si="9"/>
        <v>775.35500000000002</v>
      </c>
      <c r="L87" s="23"/>
    </row>
    <row r="88" spans="5:12" x14ac:dyDescent="0.3">
      <c r="E88" s="592" t="s">
        <v>107</v>
      </c>
      <c r="F88" s="592"/>
      <c r="G88" s="85">
        <f>G77+G87</f>
        <v>1310</v>
      </c>
      <c r="H88" s="85">
        <f t="shared" ref="H88:K88" si="10">H77+H87</f>
        <v>34.61</v>
      </c>
      <c r="I88" s="85">
        <f t="shared" si="10"/>
        <v>24.6</v>
      </c>
      <c r="J88" s="85">
        <f t="shared" si="10"/>
        <v>251.245</v>
      </c>
      <c r="K88" s="85">
        <f t="shared" si="10"/>
        <v>1165.2249999999999</v>
      </c>
      <c r="L88" s="85"/>
    </row>
    <row r="89" spans="5:12" x14ac:dyDescent="0.3">
      <c r="E89" s="568" t="s">
        <v>54</v>
      </c>
      <c r="F89" s="569"/>
      <c r="G89" s="569"/>
      <c r="H89" s="569"/>
      <c r="I89" s="569"/>
      <c r="J89" s="569"/>
      <c r="K89" s="569"/>
      <c r="L89" s="570"/>
    </row>
    <row r="90" spans="5:12" x14ac:dyDescent="0.3">
      <c r="E90" s="607" t="s">
        <v>39</v>
      </c>
      <c r="F90" s="230" t="s">
        <v>118</v>
      </c>
      <c r="G90" s="17">
        <v>200</v>
      </c>
      <c r="H90" s="16">
        <v>5.64</v>
      </c>
      <c r="I90" s="16">
        <v>5.84</v>
      </c>
      <c r="J90" s="17">
        <v>34</v>
      </c>
      <c r="K90" s="16">
        <v>279.39999999999998</v>
      </c>
      <c r="L90" s="23">
        <v>183</v>
      </c>
    </row>
    <row r="91" spans="5:12" x14ac:dyDescent="0.3">
      <c r="E91" s="608"/>
      <c r="F91" s="221" t="s">
        <v>119</v>
      </c>
      <c r="G91" s="23">
        <v>50</v>
      </c>
      <c r="H91" s="23">
        <v>2.95</v>
      </c>
      <c r="I91" s="23">
        <v>9.3699999999999992</v>
      </c>
      <c r="J91" s="23">
        <v>18.600000000000001</v>
      </c>
      <c r="K91" s="23">
        <v>170</v>
      </c>
      <c r="L91" s="23">
        <v>1</v>
      </c>
    </row>
    <row r="92" spans="5:12" x14ac:dyDescent="0.3">
      <c r="E92" s="608"/>
      <c r="F92" s="224" t="s">
        <v>1</v>
      </c>
      <c r="G92" s="223">
        <v>200</v>
      </c>
      <c r="H92" s="223">
        <v>0.12</v>
      </c>
      <c r="I92" s="223">
        <v>0.02</v>
      </c>
      <c r="J92" s="223">
        <v>13.7</v>
      </c>
      <c r="K92" s="223">
        <v>55.9</v>
      </c>
      <c r="L92" s="223">
        <v>377</v>
      </c>
    </row>
    <row r="93" spans="5:12" x14ac:dyDescent="0.3">
      <c r="E93" s="592" t="s">
        <v>102</v>
      </c>
      <c r="F93" s="592"/>
      <c r="G93" s="231">
        <f>G90+G91+G92</f>
        <v>450</v>
      </c>
      <c r="H93" s="231">
        <f t="shared" ref="H93:K93" si="11">H90+H91+H92</f>
        <v>8.7099999999999991</v>
      </c>
      <c r="I93" s="231">
        <f t="shared" si="11"/>
        <v>15.229999999999999</v>
      </c>
      <c r="J93" s="231">
        <f t="shared" si="11"/>
        <v>66.3</v>
      </c>
      <c r="K93" s="231">
        <f t="shared" si="11"/>
        <v>505.29999999999995</v>
      </c>
      <c r="L93" s="23"/>
    </row>
    <row r="94" spans="5:12" x14ac:dyDescent="0.3">
      <c r="E94" s="607" t="s">
        <v>41</v>
      </c>
      <c r="F94" s="22" t="s">
        <v>218</v>
      </c>
      <c r="G94" s="23">
        <v>100</v>
      </c>
      <c r="H94" s="23">
        <v>0.95</v>
      </c>
      <c r="I94" s="23">
        <v>6.06</v>
      </c>
      <c r="J94" s="23">
        <v>3.05</v>
      </c>
      <c r="K94" s="16">
        <v>70.599999999999994</v>
      </c>
      <c r="L94" s="223">
        <v>24</v>
      </c>
    </row>
    <row r="95" spans="5:12" x14ac:dyDescent="0.3">
      <c r="E95" s="608"/>
      <c r="F95" s="224" t="s">
        <v>120</v>
      </c>
      <c r="G95" s="223">
        <v>250</v>
      </c>
      <c r="H95" s="223">
        <v>3.625</v>
      </c>
      <c r="I95" s="223">
        <v>3.75</v>
      </c>
      <c r="J95" s="223">
        <v>11.39</v>
      </c>
      <c r="K95" s="222">
        <v>145.59</v>
      </c>
      <c r="L95" s="223">
        <v>128</v>
      </c>
    </row>
    <row r="96" spans="5:12" x14ac:dyDescent="0.3">
      <c r="E96" s="608"/>
      <c r="F96" s="224" t="s">
        <v>13</v>
      </c>
      <c r="G96" s="223">
        <v>180</v>
      </c>
      <c r="H96" s="223">
        <v>4.84</v>
      </c>
      <c r="I96" s="223">
        <v>7.16</v>
      </c>
      <c r="J96" s="223">
        <v>62</v>
      </c>
      <c r="K96" s="223">
        <v>287.67</v>
      </c>
      <c r="L96" s="223">
        <v>237</v>
      </c>
    </row>
    <row r="97" spans="5:12" x14ac:dyDescent="0.3">
      <c r="E97" s="608"/>
      <c r="F97" s="224" t="s">
        <v>124</v>
      </c>
      <c r="G97" s="223">
        <v>100</v>
      </c>
      <c r="H97" s="223">
        <v>15.2</v>
      </c>
      <c r="I97" s="223">
        <v>17.399999999999999</v>
      </c>
      <c r="J97" s="223">
        <v>2.2999999999999998</v>
      </c>
      <c r="K97" s="223">
        <v>227</v>
      </c>
      <c r="L97" s="223">
        <v>363</v>
      </c>
    </row>
    <row r="98" spans="5:12" x14ac:dyDescent="0.3">
      <c r="E98" s="608"/>
      <c r="F98" s="224" t="s">
        <v>109</v>
      </c>
      <c r="G98" s="223">
        <v>200</v>
      </c>
      <c r="H98" s="223">
        <v>0</v>
      </c>
      <c r="I98" s="223">
        <v>0</v>
      </c>
      <c r="J98" s="223">
        <v>14.9</v>
      </c>
      <c r="K98" s="222">
        <v>59.4</v>
      </c>
      <c r="L98" s="223">
        <v>375</v>
      </c>
    </row>
    <row r="99" spans="5:12" x14ac:dyDescent="0.3">
      <c r="E99" s="608"/>
      <c r="F99" s="224" t="s">
        <v>58</v>
      </c>
      <c r="G99" s="223">
        <v>20</v>
      </c>
      <c r="H99" s="223">
        <v>0.64</v>
      </c>
      <c r="I99" s="223">
        <v>0.3</v>
      </c>
      <c r="J99" s="223">
        <v>36.049999999999997</v>
      </c>
      <c r="K99" s="222">
        <v>64.349999999999994</v>
      </c>
      <c r="L99" s="223"/>
    </row>
    <row r="100" spans="5:12" x14ac:dyDescent="0.3">
      <c r="E100" s="608"/>
      <c r="F100" s="224" t="s">
        <v>105</v>
      </c>
      <c r="G100" s="223">
        <v>30</v>
      </c>
      <c r="H100" s="222">
        <v>4.2</v>
      </c>
      <c r="I100" s="222">
        <v>0.66</v>
      </c>
      <c r="J100" s="222">
        <v>37.700000000000003</v>
      </c>
      <c r="K100" s="222">
        <v>115.8</v>
      </c>
      <c r="L100" s="223"/>
    </row>
    <row r="101" spans="5:12" x14ac:dyDescent="0.3">
      <c r="E101" s="608"/>
      <c r="F101" s="224" t="s">
        <v>19</v>
      </c>
      <c r="G101" s="223">
        <v>15</v>
      </c>
      <c r="H101" s="23">
        <v>3.27</v>
      </c>
      <c r="I101" s="16">
        <v>2.36</v>
      </c>
      <c r="J101" s="23">
        <v>7.81</v>
      </c>
      <c r="K101" s="16">
        <v>120.4</v>
      </c>
      <c r="L101" s="23"/>
    </row>
    <row r="102" spans="5:12" x14ac:dyDescent="0.3">
      <c r="E102" s="609"/>
      <c r="F102" s="224" t="s">
        <v>219</v>
      </c>
      <c r="G102" s="223">
        <v>250</v>
      </c>
      <c r="H102" s="25">
        <v>0.05</v>
      </c>
      <c r="I102" s="25">
        <v>0</v>
      </c>
      <c r="J102" s="25">
        <v>14.93</v>
      </c>
      <c r="K102" s="25">
        <v>217</v>
      </c>
      <c r="L102" s="23"/>
    </row>
    <row r="103" spans="5:12" x14ac:dyDescent="0.3">
      <c r="E103" s="592" t="s">
        <v>106</v>
      </c>
      <c r="F103" s="592"/>
      <c r="G103" s="85">
        <f>G94+G95+G96+G98+G99+G100</f>
        <v>780</v>
      </c>
      <c r="H103" s="85">
        <f t="shared" ref="H103:K103" si="12">H94+H95+H96+H98+H99+H100</f>
        <v>14.254999999999999</v>
      </c>
      <c r="I103" s="85">
        <f t="shared" si="12"/>
        <v>17.93</v>
      </c>
      <c r="J103" s="85">
        <f t="shared" si="12"/>
        <v>165.09</v>
      </c>
      <c r="K103" s="85">
        <f t="shared" si="12"/>
        <v>743.41</v>
      </c>
      <c r="L103" s="23"/>
    </row>
    <row r="104" spans="5:12" x14ac:dyDescent="0.3">
      <c r="E104" s="592" t="s">
        <v>107</v>
      </c>
      <c r="F104" s="592"/>
      <c r="G104" s="85">
        <f>G93+G103</f>
        <v>1230</v>
      </c>
      <c r="H104" s="85">
        <f t="shared" ref="H104:K104" si="13">H93+H103</f>
        <v>22.964999999999996</v>
      </c>
      <c r="I104" s="85">
        <f t="shared" si="13"/>
        <v>33.159999999999997</v>
      </c>
      <c r="J104" s="85">
        <f t="shared" si="13"/>
        <v>231.39</v>
      </c>
      <c r="K104" s="85">
        <f t="shared" si="13"/>
        <v>1248.71</v>
      </c>
      <c r="L104" s="85"/>
    </row>
    <row r="105" spans="5:12" x14ac:dyDescent="0.3">
      <c r="E105" s="568" t="s">
        <v>121</v>
      </c>
      <c r="F105" s="569"/>
      <c r="G105" s="569"/>
      <c r="H105" s="569"/>
      <c r="I105" s="569"/>
      <c r="J105" s="569"/>
      <c r="K105" s="569"/>
      <c r="L105" s="570"/>
    </row>
    <row r="106" spans="5:12" x14ac:dyDescent="0.3">
      <c r="E106" s="568" t="s">
        <v>38</v>
      </c>
      <c r="F106" s="569"/>
      <c r="G106" s="569"/>
      <c r="H106" s="569"/>
      <c r="I106" s="569"/>
      <c r="J106" s="569"/>
      <c r="K106" s="569"/>
      <c r="L106" s="570"/>
    </row>
    <row r="107" spans="5:12" x14ac:dyDescent="0.3">
      <c r="E107" s="607" t="s">
        <v>39</v>
      </c>
      <c r="F107" s="221" t="s">
        <v>122</v>
      </c>
      <c r="G107" s="23" t="s">
        <v>123</v>
      </c>
      <c r="H107" s="23">
        <v>7.68</v>
      </c>
      <c r="I107" s="23">
        <v>7.29</v>
      </c>
      <c r="J107" s="23">
        <v>16.23</v>
      </c>
      <c r="K107" s="23">
        <v>130.24</v>
      </c>
      <c r="L107" s="23">
        <v>319</v>
      </c>
    </row>
    <row r="108" spans="5:12" x14ac:dyDescent="0.3">
      <c r="E108" s="608"/>
      <c r="F108" s="221" t="s">
        <v>58</v>
      </c>
      <c r="G108" s="23">
        <v>30</v>
      </c>
      <c r="H108" s="222">
        <v>4.2</v>
      </c>
      <c r="I108" s="222">
        <v>0.66</v>
      </c>
      <c r="J108" s="222">
        <v>37.700000000000003</v>
      </c>
      <c r="K108" s="222">
        <v>115.8</v>
      </c>
      <c r="L108" s="23"/>
    </row>
    <row r="109" spans="5:12" x14ac:dyDescent="0.3">
      <c r="E109" s="608"/>
      <c r="F109" s="224" t="s">
        <v>109</v>
      </c>
      <c r="G109" s="223">
        <v>200</v>
      </c>
      <c r="H109" s="223">
        <v>0</v>
      </c>
      <c r="I109" s="223">
        <v>0</v>
      </c>
      <c r="J109" s="223">
        <v>14.9</v>
      </c>
      <c r="K109" s="222">
        <v>59.4</v>
      </c>
      <c r="L109" s="223">
        <v>375</v>
      </c>
    </row>
    <row r="110" spans="5:12" x14ac:dyDescent="0.3">
      <c r="E110" s="592" t="s">
        <v>102</v>
      </c>
      <c r="F110" s="592"/>
      <c r="G110" s="85">
        <f>G108+G109+230</f>
        <v>460</v>
      </c>
      <c r="H110" s="232">
        <f>H107+H108+H109</f>
        <v>11.879999999999999</v>
      </c>
      <c r="I110" s="232">
        <f t="shared" ref="I110:K110" si="14">I107+I108+I109</f>
        <v>7.95</v>
      </c>
      <c r="J110" s="232">
        <f t="shared" si="14"/>
        <v>68.830000000000013</v>
      </c>
      <c r="K110" s="232">
        <f t="shared" si="14"/>
        <v>305.44</v>
      </c>
      <c r="L110" s="23"/>
    </row>
    <row r="111" spans="5:12" x14ac:dyDescent="0.3">
      <c r="E111" s="607" t="s">
        <v>41</v>
      </c>
      <c r="F111" s="225" t="s">
        <v>81</v>
      </c>
      <c r="G111" s="223">
        <v>100</v>
      </c>
      <c r="H111" s="223">
        <v>1.1000000000000001</v>
      </c>
      <c r="I111" s="223">
        <v>0.2</v>
      </c>
      <c r="J111" s="223">
        <v>3.8</v>
      </c>
      <c r="K111" s="222">
        <v>22</v>
      </c>
      <c r="L111" s="223">
        <v>71</v>
      </c>
    </row>
    <row r="112" spans="5:12" x14ac:dyDescent="0.3">
      <c r="E112" s="608"/>
      <c r="F112" s="224" t="s">
        <v>110</v>
      </c>
      <c r="G112" s="223">
        <v>250</v>
      </c>
      <c r="H112" s="223">
        <v>2.6749999999999998</v>
      </c>
      <c r="I112" s="223">
        <v>2.5</v>
      </c>
      <c r="J112" s="223">
        <v>18.824999999999999</v>
      </c>
      <c r="K112" s="222">
        <v>111.675</v>
      </c>
      <c r="L112" s="223">
        <v>142</v>
      </c>
    </row>
    <row r="113" spans="5:12" x14ac:dyDescent="0.3">
      <c r="E113" s="608"/>
      <c r="F113" s="224" t="s">
        <v>114</v>
      </c>
      <c r="G113" s="223">
        <v>180</v>
      </c>
      <c r="H113" s="223">
        <v>6.87</v>
      </c>
      <c r="I113" s="223">
        <v>0.9</v>
      </c>
      <c r="J113" s="223">
        <v>26.37</v>
      </c>
      <c r="K113" s="222">
        <v>193.2</v>
      </c>
      <c r="L113" s="223">
        <v>202</v>
      </c>
    </row>
    <row r="114" spans="5:12" x14ac:dyDescent="0.3">
      <c r="E114" s="608"/>
      <c r="F114" s="224" t="s">
        <v>111</v>
      </c>
      <c r="G114" s="223">
        <v>100</v>
      </c>
      <c r="H114" s="23">
        <v>12.17</v>
      </c>
      <c r="I114" s="23">
        <v>10.6</v>
      </c>
      <c r="J114" s="23">
        <v>12.64</v>
      </c>
      <c r="K114" s="16">
        <v>181.6</v>
      </c>
      <c r="L114" s="223">
        <v>301</v>
      </c>
    </row>
    <row r="115" spans="5:12" x14ac:dyDescent="0.3">
      <c r="E115" s="608"/>
      <c r="F115" s="224" t="s">
        <v>115</v>
      </c>
      <c r="G115" s="223">
        <v>200</v>
      </c>
      <c r="H115" s="226">
        <v>0.4</v>
      </c>
      <c r="I115" s="223">
        <v>0</v>
      </c>
      <c r="J115" s="227">
        <v>30</v>
      </c>
      <c r="K115" s="222">
        <v>156</v>
      </c>
      <c r="L115" s="223">
        <v>516</v>
      </c>
    </row>
    <row r="116" spans="5:12" x14ac:dyDescent="0.3">
      <c r="E116" s="608"/>
      <c r="F116" s="224" t="s">
        <v>58</v>
      </c>
      <c r="G116" s="223">
        <v>20</v>
      </c>
      <c r="H116" s="223">
        <v>0.64</v>
      </c>
      <c r="I116" s="223">
        <v>0.3</v>
      </c>
      <c r="J116" s="223">
        <v>36.049999999999997</v>
      </c>
      <c r="K116" s="222">
        <v>64.349999999999994</v>
      </c>
      <c r="L116" s="23"/>
    </row>
    <row r="117" spans="5:12" x14ac:dyDescent="0.3">
      <c r="E117" s="608"/>
      <c r="F117" s="224" t="s">
        <v>105</v>
      </c>
      <c r="G117" s="223">
        <v>30</v>
      </c>
      <c r="H117" s="222">
        <v>4.2</v>
      </c>
      <c r="I117" s="222">
        <v>0.66</v>
      </c>
      <c r="J117" s="222">
        <v>37.700000000000003</v>
      </c>
      <c r="K117" s="222">
        <v>115.8</v>
      </c>
      <c r="L117" s="23"/>
    </row>
    <row r="118" spans="5:12" x14ac:dyDescent="0.3">
      <c r="E118" s="608"/>
      <c r="F118" s="224" t="s">
        <v>19</v>
      </c>
      <c r="G118" s="223">
        <v>15</v>
      </c>
      <c r="H118" s="23">
        <v>3.27</v>
      </c>
      <c r="I118" s="16">
        <v>2.36</v>
      </c>
      <c r="J118" s="23">
        <v>7.81</v>
      </c>
      <c r="K118" s="16">
        <v>120.4</v>
      </c>
      <c r="L118" s="23"/>
    </row>
    <row r="119" spans="5:12" x14ac:dyDescent="0.3">
      <c r="E119" s="609"/>
      <c r="F119" s="224" t="s">
        <v>219</v>
      </c>
      <c r="G119" s="223">
        <v>250</v>
      </c>
      <c r="H119" s="25">
        <v>0.05</v>
      </c>
      <c r="I119" s="25">
        <v>0</v>
      </c>
      <c r="J119" s="25">
        <v>14.93</v>
      </c>
      <c r="K119" s="25">
        <v>217</v>
      </c>
      <c r="L119" s="23"/>
    </row>
    <row r="120" spans="5:12" x14ac:dyDescent="0.3">
      <c r="E120" s="592" t="s">
        <v>106</v>
      </c>
      <c r="F120" s="592"/>
      <c r="G120" s="85">
        <f>G111+G112+G113+G114+G115+G116+G117</f>
        <v>880</v>
      </c>
      <c r="H120" s="85">
        <f t="shared" ref="H120:K120" si="15">H111+H112+H113+H114+H115+H116+H117</f>
        <v>28.054999999999996</v>
      </c>
      <c r="I120" s="85">
        <f t="shared" si="15"/>
        <v>15.16</v>
      </c>
      <c r="J120" s="85">
        <f t="shared" si="15"/>
        <v>165.38499999999999</v>
      </c>
      <c r="K120" s="85">
        <f t="shared" si="15"/>
        <v>844.625</v>
      </c>
      <c r="L120" s="23"/>
    </row>
    <row r="121" spans="5:12" x14ac:dyDescent="0.3">
      <c r="E121" s="592" t="s">
        <v>107</v>
      </c>
      <c r="F121" s="592"/>
      <c r="G121" s="85">
        <f>G110+G120</f>
        <v>1340</v>
      </c>
      <c r="H121" s="85">
        <f t="shared" ref="H121:K121" si="16">H110+H120</f>
        <v>39.934999999999995</v>
      </c>
      <c r="I121" s="85">
        <f t="shared" si="16"/>
        <v>23.11</v>
      </c>
      <c r="J121" s="85">
        <f t="shared" si="16"/>
        <v>234.215</v>
      </c>
      <c r="K121" s="85">
        <f t="shared" si="16"/>
        <v>1150.0650000000001</v>
      </c>
      <c r="L121" s="85"/>
    </row>
    <row r="122" spans="5:12" x14ac:dyDescent="0.3">
      <c r="E122" s="568" t="s">
        <v>46</v>
      </c>
      <c r="F122" s="569"/>
      <c r="G122" s="569"/>
      <c r="H122" s="569"/>
      <c r="I122" s="569"/>
      <c r="J122" s="569"/>
      <c r="K122" s="569"/>
      <c r="L122" s="570"/>
    </row>
    <row r="123" spans="5:12" x14ac:dyDescent="0.3">
      <c r="E123" s="607" t="s">
        <v>39</v>
      </c>
      <c r="F123" s="230" t="s">
        <v>125</v>
      </c>
      <c r="G123" s="223">
        <v>200</v>
      </c>
      <c r="H123" s="223">
        <v>7.8</v>
      </c>
      <c r="I123" s="223">
        <v>9.4600000000000009</v>
      </c>
      <c r="J123" s="223">
        <v>35.799999999999997</v>
      </c>
      <c r="K123" s="223">
        <v>284</v>
      </c>
      <c r="L123" s="23">
        <v>267</v>
      </c>
    </row>
    <row r="124" spans="5:12" x14ac:dyDescent="0.3">
      <c r="E124" s="608"/>
      <c r="F124" s="224" t="s">
        <v>1</v>
      </c>
      <c r="G124" s="223">
        <v>200</v>
      </c>
      <c r="H124" s="223">
        <v>0.12</v>
      </c>
      <c r="I124" s="223">
        <v>0.02</v>
      </c>
      <c r="J124" s="223">
        <v>13.7</v>
      </c>
      <c r="K124" s="223">
        <v>55.9</v>
      </c>
      <c r="L124" s="223">
        <v>377</v>
      </c>
    </row>
    <row r="125" spans="5:12" x14ac:dyDescent="0.3">
      <c r="E125" s="608"/>
      <c r="F125" s="224" t="s">
        <v>37</v>
      </c>
      <c r="G125" s="23">
        <v>50</v>
      </c>
      <c r="H125" s="23">
        <v>4.5999999999999996</v>
      </c>
      <c r="I125" s="23">
        <v>7</v>
      </c>
      <c r="J125" s="23">
        <v>14.83</v>
      </c>
      <c r="K125" s="23">
        <v>157</v>
      </c>
      <c r="L125" s="23">
        <v>3</v>
      </c>
    </row>
    <row r="126" spans="5:12" x14ac:dyDescent="0.3">
      <c r="E126" s="592" t="s">
        <v>102</v>
      </c>
      <c r="F126" s="592"/>
      <c r="G126" s="85">
        <f>G123+G124+G125</f>
        <v>450</v>
      </c>
      <c r="H126" s="85">
        <f t="shared" ref="H126:K126" si="17">H123+H124+H125</f>
        <v>12.52</v>
      </c>
      <c r="I126" s="85">
        <f t="shared" si="17"/>
        <v>16.48</v>
      </c>
      <c r="J126" s="85">
        <f t="shared" si="17"/>
        <v>64.33</v>
      </c>
      <c r="K126" s="85">
        <f t="shared" si="17"/>
        <v>496.9</v>
      </c>
      <c r="L126" s="23"/>
    </row>
    <row r="127" spans="5:12" x14ac:dyDescent="0.3">
      <c r="E127" s="607" t="s">
        <v>41</v>
      </c>
      <c r="F127" s="22" t="s">
        <v>218</v>
      </c>
      <c r="G127" s="23">
        <v>100</v>
      </c>
      <c r="H127" s="23">
        <v>0.95</v>
      </c>
      <c r="I127" s="23">
        <v>6.06</v>
      </c>
      <c r="J127" s="23">
        <v>3.05</v>
      </c>
      <c r="K127" s="16">
        <v>70.599999999999994</v>
      </c>
      <c r="L127" s="223">
        <v>24</v>
      </c>
    </row>
    <row r="128" spans="5:12" x14ac:dyDescent="0.3">
      <c r="E128" s="608"/>
      <c r="F128" s="224" t="s">
        <v>113</v>
      </c>
      <c r="G128" s="223">
        <v>250</v>
      </c>
      <c r="H128" s="223">
        <v>2.23</v>
      </c>
      <c r="I128" s="223">
        <v>8</v>
      </c>
      <c r="J128" s="223">
        <v>14.49</v>
      </c>
      <c r="K128" s="223">
        <v>117.52</v>
      </c>
      <c r="L128" s="223">
        <v>80</v>
      </c>
    </row>
    <row r="129" spans="5:12" x14ac:dyDescent="0.3">
      <c r="E129" s="608"/>
      <c r="F129" s="224" t="s">
        <v>44</v>
      </c>
      <c r="G129" s="223">
        <v>180</v>
      </c>
      <c r="H129" s="223">
        <v>10</v>
      </c>
      <c r="I129" s="223">
        <v>7.6</v>
      </c>
      <c r="J129" s="223">
        <v>67.7</v>
      </c>
      <c r="K129" s="222">
        <v>336.02</v>
      </c>
      <c r="L129" s="223">
        <v>321</v>
      </c>
    </row>
    <row r="130" spans="5:12" x14ac:dyDescent="0.3">
      <c r="E130" s="608"/>
      <c r="F130" s="224" t="s">
        <v>220</v>
      </c>
      <c r="G130" s="223">
        <v>100</v>
      </c>
      <c r="H130" s="16">
        <v>13.8</v>
      </c>
      <c r="I130" s="16">
        <v>2</v>
      </c>
      <c r="J130" s="16">
        <v>8</v>
      </c>
      <c r="K130" s="16">
        <v>105</v>
      </c>
      <c r="L130" s="228" t="s">
        <v>221</v>
      </c>
    </row>
    <row r="131" spans="5:12" x14ac:dyDescent="0.3">
      <c r="E131" s="608"/>
      <c r="F131" s="224" t="s">
        <v>104</v>
      </c>
      <c r="G131" s="223">
        <v>200</v>
      </c>
      <c r="H131" s="223">
        <v>1.04</v>
      </c>
      <c r="I131" s="223">
        <v>0</v>
      </c>
      <c r="J131" s="223">
        <v>26.96</v>
      </c>
      <c r="K131" s="222">
        <v>107.44</v>
      </c>
      <c r="L131" s="223">
        <v>376</v>
      </c>
    </row>
    <row r="132" spans="5:12" x14ac:dyDescent="0.3">
      <c r="E132" s="608"/>
      <c r="F132" s="224" t="s">
        <v>58</v>
      </c>
      <c r="G132" s="223">
        <v>20</v>
      </c>
      <c r="H132" s="223">
        <v>0.64</v>
      </c>
      <c r="I132" s="223">
        <v>0.3</v>
      </c>
      <c r="J132" s="223">
        <v>36.049999999999997</v>
      </c>
      <c r="K132" s="222">
        <v>64.349999999999994</v>
      </c>
      <c r="L132" s="223"/>
    </row>
    <row r="133" spans="5:12" x14ac:dyDescent="0.3">
      <c r="E133" s="608"/>
      <c r="F133" s="224" t="s">
        <v>105</v>
      </c>
      <c r="G133" s="223">
        <v>30</v>
      </c>
      <c r="H133" s="222">
        <v>4.2</v>
      </c>
      <c r="I133" s="222">
        <v>0.66</v>
      </c>
      <c r="J133" s="222">
        <v>37.700000000000003</v>
      </c>
      <c r="K133" s="222">
        <v>115.8</v>
      </c>
      <c r="L133" s="23"/>
    </row>
    <row r="134" spans="5:12" x14ac:dyDescent="0.3">
      <c r="E134" s="608"/>
      <c r="F134" s="224" t="s">
        <v>19</v>
      </c>
      <c r="G134" s="223">
        <v>15</v>
      </c>
      <c r="H134" s="23">
        <v>3.27</v>
      </c>
      <c r="I134" s="16">
        <v>2.36</v>
      </c>
      <c r="J134" s="23">
        <v>7.81</v>
      </c>
      <c r="K134" s="16">
        <v>120.4</v>
      </c>
      <c r="L134" s="23"/>
    </row>
    <row r="135" spans="5:12" x14ac:dyDescent="0.3">
      <c r="E135" s="609"/>
      <c r="F135" s="224" t="s">
        <v>219</v>
      </c>
      <c r="G135" s="223">
        <v>250</v>
      </c>
      <c r="H135" s="25">
        <v>0.05</v>
      </c>
      <c r="I135" s="25">
        <v>0</v>
      </c>
      <c r="J135" s="25">
        <v>14.93</v>
      </c>
      <c r="K135" s="25">
        <v>217</v>
      </c>
      <c r="L135" s="23"/>
    </row>
    <row r="136" spans="5:12" x14ac:dyDescent="0.3">
      <c r="E136" s="592" t="s">
        <v>106</v>
      </c>
      <c r="F136" s="592"/>
      <c r="G136" s="85">
        <f>G127+G128+G129+G130+G131+G132+G133</f>
        <v>880</v>
      </c>
      <c r="H136" s="85">
        <f t="shared" ref="H136:K136" si="18">H127+H128+H129+H130+H131+H132+H133</f>
        <v>32.86</v>
      </c>
      <c r="I136" s="85">
        <f t="shared" si="18"/>
        <v>24.619999999999997</v>
      </c>
      <c r="J136" s="85">
        <f t="shared" si="18"/>
        <v>193.95</v>
      </c>
      <c r="K136" s="85">
        <f t="shared" si="18"/>
        <v>916.7299999999999</v>
      </c>
      <c r="L136" s="23"/>
    </row>
    <row r="137" spans="5:12" x14ac:dyDescent="0.3">
      <c r="E137" s="592" t="s">
        <v>107</v>
      </c>
      <c r="F137" s="592"/>
      <c r="G137" s="85">
        <f>G126+G136</f>
        <v>1330</v>
      </c>
      <c r="H137" s="85">
        <f t="shared" ref="H137:K137" si="19">H126+H136</f>
        <v>45.379999999999995</v>
      </c>
      <c r="I137" s="85">
        <f t="shared" si="19"/>
        <v>41.099999999999994</v>
      </c>
      <c r="J137" s="85">
        <f t="shared" si="19"/>
        <v>258.27999999999997</v>
      </c>
      <c r="K137" s="85">
        <f t="shared" si="19"/>
        <v>1413.6299999999999</v>
      </c>
      <c r="L137" s="85"/>
    </row>
    <row r="138" spans="5:12" x14ac:dyDescent="0.3">
      <c r="E138" s="568" t="s">
        <v>55</v>
      </c>
      <c r="F138" s="569"/>
      <c r="G138" s="569"/>
      <c r="H138" s="569"/>
      <c r="I138" s="569"/>
      <c r="J138" s="569"/>
      <c r="K138" s="569"/>
      <c r="L138" s="570"/>
    </row>
    <row r="139" spans="5:12" x14ac:dyDescent="0.3">
      <c r="E139" s="606" t="s">
        <v>39</v>
      </c>
      <c r="F139" s="221" t="s">
        <v>5</v>
      </c>
      <c r="G139" s="23">
        <v>200</v>
      </c>
      <c r="H139" s="23">
        <v>16.87</v>
      </c>
      <c r="I139" s="23">
        <v>20.47</v>
      </c>
      <c r="J139" s="23">
        <v>32.799999999999997</v>
      </c>
      <c r="K139" s="23">
        <v>402.36</v>
      </c>
      <c r="L139" s="23">
        <v>210</v>
      </c>
    </row>
    <row r="140" spans="5:12" x14ac:dyDescent="0.3">
      <c r="E140" s="606"/>
      <c r="F140" s="221" t="s">
        <v>58</v>
      </c>
      <c r="G140" s="23">
        <v>30</v>
      </c>
      <c r="H140" s="222">
        <v>4.2</v>
      </c>
      <c r="I140" s="222">
        <v>0.66</v>
      </c>
      <c r="J140" s="222">
        <v>37.700000000000003</v>
      </c>
      <c r="K140" s="222">
        <v>115.8</v>
      </c>
      <c r="L140" s="23"/>
    </row>
    <row r="141" spans="5:12" x14ac:dyDescent="0.3">
      <c r="E141" s="606"/>
      <c r="F141" s="224" t="s">
        <v>109</v>
      </c>
      <c r="G141" s="223">
        <v>200</v>
      </c>
      <c r="H141" s="223">
        <v>0</v>
      </c>
      <c r="I141" s="223">
        <v>0</v>
      </c>
      <c r="J141" s="223">
        <v>14.9</v>
      </c>
      <c r="K141" s="222">
        <v>59.4</v>
      </c>
      <c r="L141" s="223">
        <v>375</v>
      </c>
    </row>
    <row r="142" spans="5:12" x14ac:dyDescent="0.3">
      <c r="E142" s="592" t="s">
        <v>102</v>
      </c>
      <c r="F142" s="592"/>
      <c r="G142" s="85">
        <f>G139+G140+G141</f>
        <v>430</v>
      </c>
      <c r="H142" s="85">
        <f t="shared" ref="H142:K142" si="20">H139+H140+H141</f>
        <v>21.07</v>
      </c>
      <c r="I142" s="85">
        <f t="shared" si="20"/>
        <v>21.13</v>
      </c>
      <c r="J142" s="85">
        <f t="shared" si="20"/>
        <v>85.4</v>
      </c>
      <c r="K142" s="85">
        <f t="shared" si="20"/>
        <v>577.55999999999995</v>
      </c>
      <c r="L142" s="23"/>
    </row>
    <row r="143" spans="5:12" x14ac:dyDescent="0.3">
      <c r="E143" s="607" t="s">
        <v>41</v>
      </c>
      <c r="F143" s="225" t="s">
        <v>81</v>
      </c>
      <c r="G143" s="223">
        <v>100</v>
      </c>
      <c r="H143" s="223">
        <v>1.1000000000000001</v>
      </c>
      <c r="I143" s="223">
        <v>0.2</v>
      </c>
      <c r="J143" s="223">
        <v>3.8</v>
      </c>
      <c r="K143" s="222">
        <v>22</v>
      </c>
      <c r="L143" s="223">
        <v>71</v>
      </c>
    </row>
    <row r="144" spans="5:12" x14ac:dyDescent="0.3">
      <c r="E144" s="608"/>
      <c r="F144" s="224" t="s">
        <v>75</v>
      </c>
      <c r="G144" s="223">
        <v>250</v>
      </c>
      <c r="H144" s="223">
        <v>2.6749999999999998</v>
      </c>
      <c r="I144" s="223">
        <v>2.5</v>
      </c>
      <c r="J144" s="223">
        <v>18.824999999999999</v>
      </c>
      <c r="K144" s="222">
        <v>111.675</v>
      </c>
      <c r="L144" s="223">
        <v>80</v>
      </c>
    </row>
    <row r="145" spans="5:12" x14ac:dyDescent="0.3">
      <c r="E145" s="608"/>
      <c r="F145" s="224" t="s">
        <v>126</v>
      </c>
      <c r="G145" s="23">
        <v>200</v>
      </c>
      <c r="H145" s="23">
        <v>15.57</v>
      </c>
      <c r="I145" s="23">
        <v>9.5299999999999994</v>
      </c>
      <c r="J145" s="23">
        <v>26.8</v>
      </c>
      <c r="K145" s="16">
        <v>328.2</v>
      </c>
      <c r="L145" s="223">
        <v>202</v>
      </c>
    </row>
    <row r="146" spans="5:12" x14ac:dyDescent="0.3">
      <c r="E146" s="608"/>
      <c r="F146" s="224" t="s">
        <v>8</v>
      </c>
      <c r="G146" s="23">
        <v>200</v>
      </c>
      <c r="H146" s="23">
        <v>1</v>
      </c>
      <c r="I146" s="23">
        <v>0</v>
      </c>
      <c r="J146" s="23">
        <v>20.2</v>
      </c>
      <c r="K146" s="16">
        <v>85.34</v>
      </c>
      <c r="L146" s="223"/>
    </row>
    <row r="147" spans="5:12" x14ac:dyDescent="0.3">
      <c r="E147" s="608"/>
      <c r="F147" s="224" t="s">
        <v>58</v>
      </c>
      <c r="G147" s="223">
        <v>20</v>
      </c>
      <c r="H147" s="223">
        <v>0.64</v>
      </c>
      <c r="I147" s="223">
        <v>0.3</v>
      </c>
      <c r="J147" s="223">
        <v>36.049999999999997</v>
      </c>
      <c r="K147" s="222">
        <v>64.349999999999994</v>
      </c>
      <c r="L147" s="223">
        <v>516</v>
      </c>
    </row>
    <row r="148" spans="5:12" x14ac:dyDescent="0.3">
      <c r="E148" s="608"/>
      <c r="F148" s="224" t="s">
        <v>105</v>
      </c>
      <c r="G148" s="223">
        <v>30</v>
      </c>
      <c r="H148" s="222">
        <v>4.2</v>
      </c>
      <c r="I148" s="222">
        <v>0.66</v>
      </c>
      <c r="J148" s="222">
        <v>37.700000000000003</v>
      </c>
      <c r="K148" s="222">
        <v>115.8</v>
      </c>
      <c r="L148" s="23"/>
    </row>
    <row r="149" spans="5:12" x14ac:dyDescent="0.3">
      <c r="E149" s="608"/>
      <c r="F149" s="224" t="s">
        <v>19</v>
      </c>
      <c r="G149" s="223">
        <v>15</v>
      </c>
      <c r="H149" s="23">
        <v>3.27</v>
      </c>
      <c r="I149" s="16">
        <v>2.36</v>
      </c>
      <c r="J149" s="23">
        <v>7.81</v>
      </c>
      <c r="K149" s="16">
        <v>120.4</v>
      </c>
      <c r="L149" s="23"/>
    </row>
    <row r="150" spans="5:12" x14ac:dyDescent="0.3">
      <c r="E150" s="609"/>
      <c r="F150" s="224" t="s">
        <v>219</v>
      </c>
      <c r="G150" s="223">
        <v>250</v>
      </c>
      <c r="H150" s="25">
        <v>0.05</v>
      </c>
      <c r="I150" s="25">
        <v>0</v>
      </c>
      <c r="J150" s="25">
        <v>14.93</v>
      </c>
      <c r="K150" s="25">
        <v>217</v>
      </c>
      <c r="L150" s="23"/>
    </row>
    <row r="151" spans="5:12" x14ac:dyDescent="0.3">
      <c r="E151" s="592" t="s">
        <v>106</v>
      </c>
      <c r="F151" s="592"/>
      <c r="G151" s="85">
        <f>G143+G144+G145+G146+G147+G148</f>
        <v>800</v>
      </c>
      <c r="H151" s="85">
        <f t="shared" ref="H151:K151" si="21">H143+H144+H145+H146+H147+H148</f>
        <v>25.184999999999999</v>
      </c>
      <c r="I151" s="85">
        <f t="shared" si="21"/>
        <v>13.190000000000001</v>
      </c>
      <c r="J151" s="85">
        <f t="shared" si="21"/>
        <v>143.375</v>
      </c>
      <c r="K151" s="85">
        <f t="shared" si="21"/>
        <v>727.36500000000001</v>
      </c>
      <c r="L151" s="23"/>
    </row>
    <row r="152" spans="5:12" x14ac:dyDescent="0.3">
      <c r="E152" s="592" t="s">
        <v>107</v>
      </c>
      <c r="F152" s="592"/>
      <c r="G152" s="85">
        <f>G142+G151</f>
        <v>1230</v>
      </c>
      <c r="H152" s="85">
        <f>H142+H151</f>
        <v>46.254999999999995</v>
      </c>
      <c r="I152" s="85">
        <f>I142+I151</f>
        <v>34.32</v>
      </c>
      <c r="J152" s="85">
        <f>J142+J151</f>
        <v>228.77500000000001</v>
      </c>
      <c r="K152" s="85">
        <f>K142+K151</f>
        <v>1304.925</v>
      </c>
      <c r="L152" s="85"/>
    </row>
    <row r="153" spans="5:12" x14ac:dyDescent="0.3">
      <c r="E153" s="568" t="s">
        <v>61</v>
      </c>
      <c r="F153" s="569"/>
      <c r="G153" s="569"/>
      <c r="H153" s="569"/>
      <c r="I153" s="569"/>
      <c r="J153" s="569"/>
      <c r="K153" s="569"/>
      <c r="L153" s="570"/>
    </row>
    <row r="154" spans="5:12" x14ac:dyDescent="0.3">
      <c r="E154" s="606" t="s">
        <v>39</v>
      </c>
      <c r="F154" s="23" t="s">
        <v>108</v>
      </c>
      <c r="G154" s="23" t="s">
        <v>123</v>
      </c>
      <c r="H154" s="23">
        <v>32</v>
      </c>
      <c r="I154" s="23">
        <v>24.7</v>
      </c>
      <c r="J154" s="23">
        <v>41.3</v>
      </c>
      <c r="K154" s="23">
        <v>515</v>
      </c>
      <c r="L154" s="23">
        <v>321</v>
      </c>
    </row>
    <row r="155" spans="5:12" x14ac:dyDescent="0.3">
      <c r="E155" s="606"/>
      <c r="F155" s="221" t="s">
        <v>119</v>
      </c>
      <c r="G155" s="23">
        <v>50</v>
      </c>
      <c r="H155" s="23">
        <v>2.95</v>
      </c>
      <c r="I155" s="23">
        <v>9.3699999999999992</v>
      </c>
      <c r="J155" s="23">
        <v>18.600000000000001</v>
      </c>
      <c r="K155" s="23">
        <v>170</v>
      </c>
      <c r="L155" s="23">
        <v>1</v>
      </c>
    </row>
    <row r="156" spans="5:12" x14ac:dyDescent="0.3">
      <c r="E156" s="606"/>
      <c r="F156" s="224" t="s">
        <v>1</v>
      </c>
      <c r="G156" s="223">
        <v>200</v>
      </c>
      <c r="H156" s="223">
        <v>0.12</v>
      </c>
      <c r="I156" s="223">
        <v>0.02</v>
      </c>
      <c r="J156" s="223">
        <v>13.7</v>
      </c>
      <c r="K156" s="223">
        <v>55.9</v>
      </c>
      <c r="L156" s="223">
        <v>377</v>
      </c>
    </row>
    <row r="157" spans="5:12" x14ac:dyDescent="0.3">
      <c r="E157" s="592" t="s">
        <v>102</v>
      </c>
      <c r="F157" s="592"/>
      <c r="G157" s="85">
        <f>G155+G156+233</f>
        <v>483</v>
      </c>
      <c r="H157" s="85">
        <f t="shared" ref="H157:K157" si="22">H154+H155+H156</f>
        <v>35.07</v>
      </c>
      <c r="I157" s="85">
        <f t="shared" si="22"/>
        <v>34.090000000000003</v>
      </c>
      <c r="J157" s="85">
        <f t="shared" si="22"/>
        <v>73.599999999999994</v>
      </c>
      <c r="K157" s="85">
        <f t="shared" si="22"/>
        <v>740.9</v>
      </c>
      <c r="L157" s="23"/>
    </row>
    <row r="158" spans="5:12" x14ac:dyDescent="0.3">
      <c r="E158" s="607" t="s">
        <v>41</v>
      </c>
      <c r="F158" s="22" t="s">
        <v>218</v>
      </c>
      <c r="G158" s="23">
        <v>100</v>
      </c>
      <c r="H158" s="23">
        <v>0.95</v>
      </c>
      <c r="I158" s="23">
        <v>6.06</v>
      </c>
      <c r="J158" s="23">
        <v>3.05</v>
      </c>
      <c r="K158" s="16">
        <v>70.599999999999994</v>
      </c>
      <c r="L158" s="223">
        <v>24</v>
      </c>
    </row>
    <row r="159" spans="5:12" x14ac:dyDescent="0.3">
      <c r="E159" s="608"/>
      <c r="F159" s="224" t="s">
        <v>84</v>
      </c>
      <c r="G159" s="223">
        <v>250</v>
      </c>
      <c r="H159" s="16">
        <v>2.2999999999999998</v>
      </c>
      <c r="I159" s="16">
        <v>4.25</v>
      </c>
      <c r="J159" s="16">
        <v>15.13</v>
      </c>
      <c r="K159" s="16">
        <v>108</v>
      </c>
      <c r="L159" s="223">
        <v>144</v>
      </c>
    </row>
    <row r="160" spans="5:12" x14ac:dyDescent="0.3">
      <c r="E160" s="608"/>
      <c r="F160" s="224" t="s">
        <v>13</v>
      </c>
      <c r="G160" s="223">
        <v>180</v>
      </c>
      <c r="H160" s="223">
        <v>4.84</v>
      </c>
      <c r="I160" s="223">
        <v>7.16</v>
      </c>
      <c r="J160" s="223">
        <v>62</v>
      </c>
      <c r="K160" s="223">
        <v>287.67</v>
      </c>
      <c r="L160" s="223">
        <v>237</v>
      </c>
    </row>
    <row r="161" spans="5:12" x14ac:dyDescent="0.3">
      <c r="E161" s="608"/>
      <c r="F161" s="224" t="s">
        <v>222</v>
      </c>
      <c r="G161" s="223">
        <v>100</v>
      </c>
      <c r="H161" s="223">
        <v>22</v>
      </c>
      <c r="I161" s="223">
        <v>21.3</v>
      </c>
      <c r="J161" s="223">
        <v>9.69</v>
      </c>
      <c r="K161" s="222">
        <v>336.02</v>
      </c>
      <c r="L161" s="223">
        <v>260</v>
      </c>
    </row>
    <row r="162" spans="5:12" x14ac:dyDescent="0.3">
      <c r="E162" s="608"/>
      <c r="F162" s="224" t="s">
        <v>109</v>
      </c>
      <c r="G162" s="223">
        <v>200</v>
      </c>
      <c r="H162" s="223">
        <v>0</v>
      </c>
      <c r="I162" s="223">
        <v>0</v>
      </c>
      <c r="J162" s="223">
        <v>14.9</v>
      </c>
      <c r="K162" s="222">
        <v>59.4</v>
      </c>
      <c r="L162" s="223">
        <v>375</v>
      </c>
    </row>
    <row r="163" spans="5:12" x14ac:dyDescent="0.3">
      <c r="E163" s="608"/>
      <c r="F163" s="224" t="s">
        <v>58</v>
      </c>
      <c r="G163" s="223">
        <v>20</v>
      </c>
      <c r="H163" s="223">
        <v>0.64</v>
      </c>
      <c r="I163" s="223">
        <v>0.3</v>
      </c>
      <c r="J163" s="223">
        <v>36.049999999999997</v>
      </c>
      <c r="K163" s="222">
        <v>64.349999999999994</v>
      </c>
      <c r="L163" s="23"/>
    </row>
    <row r="164" spans="5:12" x14ac:dyDescent="0.3">
      <c r="E164" s="608"/>
      <c r="F164" s="224" t="s">
        <v>105</v>
      </c>
      <c r="G164" s="223">
        <v>30</v>
      </c>
      <c r="H164" s="222">
        <v>4.2</v>
      </c>
      <c r="I164" s="222">
        <v>0.66</v>
      </c>
      <c r="J164" s="222">
        <v>37.700000000000003</v>
      </c>
      <c r="K164" s="222">
        <v>115.8</v>
      </c>
      <c r="L164" s="23"/>
    </row>
    <row r="165" spans="5:12" x14ac:dyDescent="0.3">
      <c r="E165" s="608"/>
      <c r="F165" s="224" t="s">
        <v>19</v>
      </c>
      <c r="G165" s="223">
        <v>15</v>
      </c>
      <c r="H165" s="23">
        <v>3.27</v>
      </c>
      <c r="I165" s="16">
        <v>2.36</v>
      </c>
      <c r="J165" s="23">
        <v>7.81</v>
      </c>
      <c r="K165" s="16">
        <v>120.4</v>
      </c>
      <c r="L165" s="23"/>
    </row>
    <row r="166" spans="5:12" x14ac:dyDescent="0.3">
      <c r="E166" s="609"/>
      <c r="F166" s="224" t="s">
        <v>219</v>
      </c>
      <c r="G166" s="223">
        <v>250</v>
      </c>
      <c r="H166" s="25">
        <v>0.05</v>
      </c>
      <c r="I166" s="25">
        <v>0</v>
      </c>
      <c r="J166" s="25">
        <v>14.93</v>
      </c>
      <c r="K166" s="25">
        <v>217</v>
      </c>
      <c r="L166" s="23"/>
    </row>
    <row r="167" spans="5:12" x14ac:dyDescent="0.3">
      <c r="E167" s="592" t="s">
        <v>106</v>
      </c>
      <c r="F167" s="592"/>
      <c r="G167" s="85">
        <f>G158+G159+G160+G161+G162+G163+G164</f>
        <v>880</v>
      </c>
      <c r="H167" s="85">
        <f t="shared" ref="H167:K167" si="23">H158+H159+H160+H161+H162+H163+H164</f>
        <v>34.93</v>
      </c>
      <c r="I167" s="85">
        <f t="shared" si="23"/>
        <v>39.72999999999999</v>
      </c>
      <c r="J167" s="85">
        <f t="shared" si="23"/>
        <v>178.51999999999998</v>
      </c>
      <c r="K167" s="85">
        <f t="shared" si="23"/>
        <v>1041.8399999999999</v>
      </c>
      <c r="L167" s="23"/>
    </row>
    <row r="168" spans="5:12" x14ac:dyDescent="0.3">
      <c r="E168" s="592" t="s">
        <v>107</v>
      </c>
      <c r="F168" s="592"/>
      <c r="G168" s="85">
        <f>G157+G167</f>
        <v>1363</v>
      </c>
      <c r="H168" s="85">
        <f t="shared" ref="H168:K168" si="24">H157+H167</f>
        <v>70</v>
      </c>
      <c r="I168" s="85">
        <f t="shared" si="24"/>
        <v>73.819999999999993</v>
      </c>
      <c r="J168" s="85">
        <f t="shared" si="24"/>
        <v>252.11999999999998</v>
      </c>
      <c r="K168" s="85">
        <f t="shared" si="24"/>
        <v>1782.7399999999998</v>
      </c>
      <c r="L168" s="85"/>
    </row>
    <row r="169" spans="5:12" x14ac:dyDescent="0.3">
      <c r="E169" s="568" t="s">
        <v>54</v>
      </c>
      <c r="F169" s="569"/>
      <c r="G169" s="569"/>
      <c r="H169" s="569"/>
      <c r="I169" s="569"/>
      <c r="J169" s="569"/>
      <c r="K169" s="569"/>
      <c r="L169" s="570"/>
    </row>
    <row r="170" spans="5:12" x14ac:dyDescent="0.3">
      <c r="E170" s="607" t="s">
        <v>39</v>
      </c>
      <c r="F170" s="230" t="s">
        <v>118</v>
      </c>
      <c r="G170" s="17">
        <v>200</v>
      </c>
      <c r="H170" s="16">
        <v>5.64</v>
      </c>
      <c r="I170" s="16">
        <v>5.84</v>
      </c>
      <c r="J170" s="17">
        <v>34</v>
      </c>
      <c r="K170" s="16">
        <v>279.39999999999998</v>
      </c>
      <c r="L170" s="23">
        <v>183</v>
      </c>
    </row>
    <row r="171" spans="5:12" x14ac:dyDescent="0.3">
      <c r="E171" s="608"/>
      <c r="F171" s="221" t="s">
        <v>37</v>
      </c>
      <c r="G171" s="23">
        <v>50</v>
      </c>
      <c r="H171" s="23">
        <v>4.5999999999999996</v>
      </c>
      <c r="I171" s="23">
        <v>7</v>
      </c>
      <c r="J171" s="23">
        <v>14.83</v>
      </c>
      <c r="K171" s="23">
        <v>157</v>
      </c>
      <c r="L171" s="23">
        <v>3</v>
      </c>
    </row>
    <row r="172" spans="5:12" x14ac:dyDescent="0.3">
      <c r="E172" s="608"/>
      <c r="F172" s="224" t="s">
        <v>109</v>
      </c>
      <c r="G172" s="223">
        <v>200</v>
      </c>
      <c r="H172" s="223">
        <v>0</v>
      </c>
      <c r="I172" s="223">
        <v>0</v>
      </c>
      <c r="J172" s="223">
        <v>14.9</v>
      </c>
      <c r="K172" s="222">
        <v>59.4</v>
      </c>
      <c r="L172" s="223">
        <v>375</v>
      </c>
    </row>
    <row r="173" spans="5:12" x14ac:dyDescent="0.3">
      <c r="E173" s="592" t="s">
        <v>102</v>
      </c>
      <c r="F173" s="592"/>
      <c r="G173" s="231">
        <f>G170+G171+G172</f>
        <v>450</v>
      </c>
      <c r="H173" s="231">
        <f t="shared" ref="H173:K173" si="25">H170+H171+H172</f>
        <v>10.239999999999998</v>
      </c>
      <c r="I173" s="231">
        <f t="shared" si="25"/>
        <v>12.84</v>
      </c>
      <c r="J173" s="231">
        <f t="shared" si="25"/>
        <v>63.73</v>
      </c>
      <c r="K173" s="231">
        <f t="shared" si="25"/>
        <v>495.79999999999995</v>
      </c>
      <c r="L173" s="23"/>
    </row>
    <row r="174" spans="5:12" x14ac:dyDescent="0.3">
      <c r="E174" s="607" t="s">
        <v>41</v>
      </c>
      <c r="F174" s="225" t="s">
        <v>81</v>
      </c>
      <c r="G174" s="223">
        <v>100</v>
      </c>
      <c r="H174" s="223">
        <v>1.1000000000000001</v>
      </c>
      <c r="I174" s="223">
        <v>0.2</v>
      </c>
      <c r="J174" s="223">
        <v>3.8</v>
      </c>
      <c r="K174" s="222">
        <v>22</v>
      </c>
      <c r="L174" s="223">
        <v>71</v>
      </c>
    </row>
    <row r="175" spans="5:12" x14ac:dyDescent="0.3">
      <c r="E175" s="608"/>
      <c r="F175" s="224" t="s">
        <v>120</v>
      </c>
      <c r="G175" s="223">
        <v>250</v>
      </c>
      <c r="H175" s="223">
        <v>3.625</v>
      </c>
      <c r="I175" s="223">
        <v>3.75</v>
      </c>
      <c r="J175" s="223">
        <v>11.39</v>
      </c>
      <c r="K175" s="222">
        <v>145.59</v>
      </c>
      <c r="L175" s="223">
        <v>128</v>
      </c>
    </row>
    <row r="176" spans="5:12" x14ac:dyDescent="0.3">
      <c r="E176" s="608"/>
      <c r="F176" s="224" t="s">
        <v>114</v>
      </c>
      <c r="G176" s="223">
        <v>180</v>
      </c>
      <c r="H176" s="223">
        <v>6.87</v>
      </c>
      <c r="I176" s="223">
        <v>0.9</v>
      </c>
      <c r="J176" s="223">
        <v>26.37</v>
      </c>
      <c r="K176" s="222">
        <v>193.2</v>
      </c>
      <c r="L176" s="223">
        <v>202</v>
      </c>
    </row>
    <row r="177" spans="5:12" x14ac:dyDescent="0.3">
      <c r="E177" s="608"/>
      <c r="F177" s="224" t="s">
        <v>223</v>
      </c>
      <c r="G177" s="223">
        <v>100</v>
      </c>
      <c r="H177" s="226">
        <v>15.8</v>
      </c>
      <c r="I177" s="226">
        <v>16.399999999999999</v>
      </c>
      <c r="J177" s="222">
        <v>16.8</v>
      </c>
      <c r="K177" s="222">
        <v>279</v>
      </c>
      <c r="L177" s="223">
        <v>305</v>
      </c>
    </row>
    <row r="178" spans="5:12" x14ac:dyDescent="0.3">
      <c r="E178" s="608"/>
      <c r="F178" s="224" t="s">
        <v>104</v>
      </c>
      <c r="G178" s="223">
        <v>200</v>
      </c>
      <c r="H178" s="223">
        <v>1.04</v>
      </c>
      <c r="I178" s="223">
        <v>0</v>
      </c>
      <c r="J178" s="223">
        <v>26.96</v>
      </c>
      <c r="K178" s="222">
        <v>107.44</v>
      </c>
      <c r="L178" s="223">
        <v>376</v>
      </c>
    </row>
    <row r="179" spans="5:12" x14ac:dyDescent="0.3">
      <c r="E179" s="608"/>
      <c r="F179" s="224" t="s">
        <v>58</v>
      </c>
      <c r="G179" s="223">
        <v>20</v>
      </c>
      <c r="H179" s="223">
        <v>0.64</v>
      </c>
      <c r="I179" s="223">
        <v>0.3</v>
      </c>
      <c r="J179" s="223">
        <v>36.049999999999997</v>
      </c>
      <c r="K179" s="222">
        <v>64.349999999999994</v>
      </c>
      <c r="L179" s="23"/>
    </row>
    <row r="180" spans="5:12" x14ac:dyDescent="0.3">
      <c r="E180" s="608"/>
      <c r="F180" s="224" t="s">
        <v>105</v>
      </c>
      <c r="G180" s="223">
        <v>30</v>
      </c>
      <c r="H180" s="222">
        <v>4.2</v>
      </c>
      <c r="I180" s="222">
        <v>0.66</v>
      </c>
      <c r="J180" s="222">
        <v>37.700000000000003</v>
      </c>
      <c r="K180" s="222">
        <v>115.8</v>
      </c>
      <c r="L180" s="23"/>
    </row>
    <row r="181" spans="5:12" x14ac:dyDescent="0.3">
      <c r="E181" s="608"/>
      <c r="F181" s="224" t="s">
        <v>19</v>
      </c>
      <c r="G181" s="223">
        <v>15</v>
      </c>
      <c r="H181" s="23">
        <v>3.27</v>
      </c>
      <c r="I181" s="16">
        <v>2.36</v>
      </c>
      <c r="J181" s="23">
        <v>7.81</v>
      </c>
      <c r="K181" s="16">
        <v>120.4</v>
      </c>
      <c r="L181" s="23"/>
    </row>
    <row r="182" spans="5:12" x14ac:dyDescent="0.3">
      <c r="E182" s="609"/>
      <c r="F182" s="224" t="s">
        <v>219</v>
      </c>
      <c r="G182" s="223">
        <v>250</v>
      </c>
      <c r="H182" s="25">
        <v>0.05</v>
      </c>
      <c r="I182" s="25">
        <v>0</v>
      </c>
      <c r="J182" s="25">
        <v>14.93</v>
      </c>
      <c r="K182" s="25">
        <v>217</v>
      </c>
      <c r="L182" s="23"/>
    </row>
    <row r="183" spans="5:12" x14ac:dyDescent="0.3">
      <c r="E183" s="592" t="s">
        <v>106</v>
      </c>
      <c r="F183" s="592"/>
      <c r="G183" s="85">
        <f>G174+G175+G176+G178+G179+G180</f>
        <v>780</v>
      </c>
      <c r="H183" s="85">
        <f t="shared" ref="H183:K183" si="26">H174+H175+H176+H178+H179+H180</f>
        <v>17.474999999999998</v>
      </c>
      <c r="I183" s="85">
        <f t="shared" si="26"/>
        <v>5.8100000000000005</v>
      </c>
      <c r="J183" s="85">
        <f t="shared" si="26"/>
        <v>142.27000000000001</v>
      </c>
      <c r="K183" s="85">
        <f t="shared" si="26"/>
        <v>648.37999999999988</v>
      </c>
      <c r="L183" s="23"/>
    </row>
    <row r="184" spans="5:12" x14ac:dyDescent="0.3">
      <c r="E184" s="592" t="s">
        <v>107</v>
      </c>
      <c r="F184" s="592"/>
      <c r="G184" s="231">
        <f>G173+G183</f>
        <v>1230</v>
      </c>
      <c r="H184" s="231">
        <f t="shared" ref="H184:K184" si="27">H173+H183</f>
        <v>27.714999999999996</v>
      </c>
      <c r="I184" s="231">
        <f t="shared" si="27"/>
        <v>18.649999999999999</v>
      </c>
      <c r="J184" s="231">
        <f t="shared" si="27"/>
        <v>206</v>
      </c>
      <c r="K184" s="231">
        <f t="shared" si="27"/>
        <v>1144.1799999999998</v>
      </c>
      <c r="L184" s="85"/>
    </row>
    <row r="186" spans="5:12" x14ac:dyDescent="0.3">
      <c r="E186" s="589" t="s">
        <v>78</v>
      </c>
      <c r="F186" s="590"/>
      <c r="G186" s="591"/>
      <c r="H186" s="241">
        <f>(H41+H56+H72+H88+H104+H121+H137+H152+H168+H184)/10</f>
        <v>45.151999999999994</v>
      </c>
      <c r="I186" s="241">
        <f t="shared" ref="I186:K186" si="28">(I41+I56+I72+I88+I104+I121+I137+I152+I168+I184)/10</f>
        <v>40.382999999999996</v>
      </c>
      <c r="J186" s="241">
        <f t="shared" si="28"/>
        <v>240.51399999999998</v>
      </c>
      <c r="K186" s="241">
        <f t="shared" si="28"/>
        <v>1411.5849999999998</v>
      </c>
    </row>
    <row r="187" spans="5:12" x14ac:dyDescent="0.3">
      <c r="E187" s="589" t="s">
        <v>79</v>
      </c>
      <c r="F187" s="590"/>
      <c r="G187" s="591"/>
      <c r="H187" s="241">
        <v>46.2</v>
      </c>
      <c r="I187" s="241">
        <v>47.4</v>
      </c>
      <c r="J187" s="241">
        <v>201</v>
      </c>
      <c r="K187" s="241">
        <v>1410</v>
      </c>
    </row>
    <row r="188" spans="5:12" x14ac:dyDescent="0.3">
      <c r="E188" s="589" t="s">
        <v>80</v>
      </c>
      <c r="F188" s="590"/>
      <c r="G188" s="591"/>
      <c r="H188" s="242">
        <f>H186/H187*100</f>
        <v>97.731601731601714</v>
      </c>
      <c r="I188" s="242">
        <f t="shared" ref="I188:K188" si="29">I186/I187*100</f>
        <v>85.196202531645554</v>
      </c>
      <c r="J188" s="242">
        <f t="shared" si="29"/>
        <v>119.65870646766167</v>
      </c>
      <c r="K188" s="242">
        <f t="shared" si="29"/>
        <v>100.11241134751772</v>
      </c>
    </row>
  </sheetData>
  <mergeCells count="77">
    <mergeCell ref="E184:F184"/>
    <mergeCell ref="E174:E182"/>
    <mergeCell ref="E152:F152"/>
    <mergeCell ref="E153:L153"/>
    <mergeCell ref="E154:E156"/>
    <mergeCell ref="E157:F157"/>
    <mergeCell ref="E167:F167"/>
    <mergeCell ref="E158:E166"/>
    <mergeCell ref="E168:F168"/>
    <mergeCell ref="E169:L169"/>
    <mergeCell ref="E170:E172"/>
    <mergeCell ref="E173:F173"/>
    <mergeCell ref="E183:F183"/>
    <mergeCell ref="E137:F137"/>
    <mergeCell ref="E138:L138"/>
    <mergeCell ref="E139:E141"/>
    <mergeCell ref="E142:F142"/>
    <mergeCell ref="E151:F151"/>
    <mergeCell ref="E143:E150"/>
    <mergeCell ref="E121:F121"/>
    <mergeCell ref="E122:L122"/>
    <mergeCell ref="E123:E125"/>
    <mergeCell ref="E126:F126"/>
    <mergeCell ref="E136:F136"/>
    <mergeCell ref="E127:E135"/>
    <mergeCell ref="E120:F120"/>
    <mergeCell ref="E111:E119"/>
    <mergeCell ref="E88:F88"/>
    <mergeCell ref="E89:L89"/>
    <mergeCell ref="E90:E92"/>
    <mergeCell ref="E93:F93"/>
    <mergeCell ref="E103:F103"/>
    <mergeCell ref="E94:E102"/>
    <mergeCell ref="E104:F104"/>
    <mergeCell ref="E105:L105"/>
    <mergeCell ref="E106:L106"/>
    <mergeCell ref="E107:E109"/>
    <mergeCell ref="E110:F110"/>
    <mergeCell ref="E72:F72"/>
    <mergeCell ref="E73:L73"/>
    <mergeCell ref="E74:E76"/>
    <mergeCell ref="E77:F77"/>
    <mergeCell ref="E87:F87"/>
    <mergeCell ref="E78:E86"/>
    <mergeCell ref="E56:F56"/>
    <mergeCell ref="E57:L57"/>
    <mergeCell ref="E58:E60"/>
    <mergeCell ref="E61:F61"/>
    <mergeCell ref="E71:F71"/>
    <mergeCell ref="E62:E70"/>
    <mergeCell ref="E41:F41"/>
    <mergeCell ref="E42:L42"/>
    <mergeCell ref="E43:E45"/>
    <mergeCell ref="E46:F46"/>
    <mergeCell ref="E55:F55"/>
    <mergeCell ref="E47:E54"/>
    <mergeCell ref="E26:L26"/>
    <mergeCell ref="E27:E29"/>
    <mergeCell ref="E30:F30"/>
    <mergeCell ref="E40:F40"/>
    <mergeCell ref="E31:E39"/>
    <mergeCell ref="E188:G188"/>
    <mergeCell ref="B14:L14"/>
    <mergeCell ref="B15:L15"/>
    <mergeCell ref="B16:L16"/>
    <mergeCell ref="B17:L17"/>
    <mergeCell ref="B18:L18"/>
    <mergeCell ref="B19:L19"/>
    <mergeCell ref="E186:G186"/>
    <mergeCell ref="E187:G187"/>
    <mergeCell ref="L23:L24"/>
    <mergeCell ref="E23:E24"/>
    <mergeCell ref="F23:F24"/>
    <mergeCell ref="G23:G24"/>
    <mergeCell ref="H23:J23"/>
    <mergeCell ref="K23:K24"/>
    <mergeCell ref="E25:L25"/>
  </mergeCells>
  <pageMargins left="0.70866141732283472" right="0.31496062992125984" top="0.55118110236220474" bottom="0.35433070866141736" header="0.31496062992125984" footer="0.31496062992125984"/>
  <pageSetup paperSize="9" scale="84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2:M410"/>
  <sheetViews>
    <sheetView zoomScale="60" zoomScaleNormal="60" workbookViewId="0">
      <pane xSplit="5" ySplit="2" topLeftCell="F378" activePane="bottomRight" state="frozen"/>
      <selection pane="topRight" activeCell="F1" sqref="F1"/>
      <selection pane="bottomLeft" activeCell="A3" sqref="A3"/>
      <selection pane="bottomRight" activeCell="F375" sqref="F375:K410"/>
    </sheetView>
  </sheetViews>
  <sheetFormatPr defaultRowHeight="14.4" x14ac:dyDescent="0.3"/>
  <cols>
    <col min="3" max="3" width="13.109375" customWidth="1"/>
    <col min="4" max="4" width="12.33203125" customWidth="1"/>
    <col min="5" max="5" width="13.5546875" customWidth="1"/>
    <col min="6" max="6" width="75.44140625" style="90" customWidth="1"/>
    <col min="7" max="8" width="12.44140625" bestFit="1" customWidth="1"/>
    <col min="11" max="11" width="11.88671875" bestFit="1" customWidth="1"/>
  </cols>
  <sheetData>
    <row r="2" spans="3:13" ht="21" x14ac:dyDescent="0.4">
      <c r="C2" s="87"/>
      <c r="D2" s="88">
        <f>(K3+K42+K90+K130+K164+K218+K254+K284+K323+K372)/10</f>
        <v>30.702128116393443</v>
      </c>
      <c r="E2" s="89">
        <f>D2*10</f>
        <v>307.02128116393442</v>
      </c>
      <c r="M2" t="s">
        <v>217</v>
      </c>
    </row>
    <row r="3" spans="3:13" ht="15.6" x14ac:dyDescent="0.3">
      <c r="F3" s="91" t="s">
        <v>127</v>
      </c>
      <c r="G3" s="92"/>
      <c r="H3" s="92"/>
      <c r="I3" s="93"/>
      <c r="J3" s="92"/>
      <c r="K3" s="94">
        <f>K14+K25+K40</f>
        <v>33.483499999999999</v>
      </c>
      <c r="M3">
        <f>G36+G54+G72+G103+G120+G143+G156+G179+G196+G234+G248+G266+G275+G315+G335+G357+G387+G402</f>
        <v>213.44000000000003</v>
      </c>
    </row>
    <row r="4" spans="3:13" ht="29.4" x14ac:dyDescent="0.3">
      <c r="F4" s="95" t="s">
        <v>128</v>
      </c>
      <c r="I4" s="96"/>
      <c r="K4" s="97"/>
    </row>
    <row r="5" spans="3:13" x14ac:dyDescent="0.3">
      <c r="F5" s="98" t="s">
        <v>129</v>
      </c>
      <c r="I5" s="96"/>
      <c r="K5" s="97"/>
    </row>
    <row r="6" spans="3:13" x14ac:dyDescent="0.3">
      <c r="I6" s="96"/>
      <c r="K6" s="97"/>
    </row>
    <row r="7" spans="3:13" x14ac:dyDescent="0.3">
      <c r="F7" s="99" t="s">
        <v>130</v>
      </c>
      <c r="I7" s="96"/>
      <c r="K7" s="97"/>
    </row>
    <row r="8" spans="3:13" x14ac:dyDescent="0.3">
      <c r="F8" s="100" t="s">
        <v>131</v>
      </c>
      <c r="I8" s="96"/>
      <c r="K8" s="97"/>
    </row>
    <row r="9" spans="3:13" x14ac:dyDescent="0.3">
      <c r="F9" s="100" t="s">
        <v>132</v>
      </c>
      <c r="I9" s="96"/>
      <c r="K9" s="97"/>
    </row>
    <row r="10" spans="3:13" x14ac:dyDescent="0.3">
      <c r="F10" s="101" t="s">
        <v>133</v>
      </c>
      <c r="I10" s="96"/>
      <c r="K10" s="97"/>
    </row>
    <row r="11" spans="3:13" ht="28.8" x14ac:dyDescent="0.3">
      <c r="F11" s="102" t="s">
        <v>134</v>
      </c>
      <c r="I11" s="96"/>
      <c r="K11" s="97"/>
    </row>
    <row r="12" spans="3:13" x14ac:dyDescent="0.3">
      <c r="F12" s="103" t="s">
        <v>135</v>
      </c>
      <c r="I12" s="96"/>
      <c r="K12" s="97"/>
    </row>
    <row r="13" spans="3:13" ht="16.2" thickBot="1" x14ac:dyDescent="0.35">
      <c r="F13" s="104" t="s">
        <v>136</v>
      </c>
      <c r="I13" s="96"/>
      <c r="K13" s="97"/>
    </row>
    <row r="14" spans="3:13" ht="15" thickBot="1" x14ac:dyDescent="0.35">
      <c r="F14" s="105" t="s">
        <v>137</v>
      </c>
      <c r="G14" s="106" t="s">
        <v>138</v>
      </c>
      <c r="H14" s="107" t="s">
        <v>139</v>
      </c>
      <c r="I14" s="108" t="s">
        <v>140</v>
      </c>
      <c r="J14" s="109" t="s">
        <v>141</v>
      </c>
      <c r="K14" s="97">
        <f>J15+J17+J20+J22</f>
        <v>30.202500000000004</v>
      </c>
    </row>
    <row r="15" spans="3:13" ht="15" thickBot="1" x14ac:dyDescent="0.35">
      <c r="F15" s="110" t="s">
        <v>142</v>
      </c>
      <c r="G15" s="111">
        <v>138</v>
      </c>
      <c r="H15" s="112">
        <v>138</v>
      </c>
      <c r="I15" s="113">
        <v>5.67</v>
      </c>
      <c r="J15" s="114">
        <f>G15/40*I15</f>
        <v>19.561500000000002</v>
      </c>
      <c r="K15" s="97"/>
    </row>
    <row r="16" spans="3:13" ht="15" thickBot="1" x14ac:dyDescent="0.35">
      <c r="F16" s="110" t="s">
        <v>143</v>
      </c>
      <c r="G16" s="111">
        <v>138</v>
      </c>
      <c r="H16" s="112">
        <v>138</v>
      </c>
      <c r="I16" s="113"/>
      <c r="J16" s="114"/>
      <c r="K16" s="97"/>
    </row>
    <row r="17" spans="6:11" ht="15" thickBot="1" x14ac:dyDescent="0.35">
      <c r="F17" s="110" t="s">
        <v>144</v>
      </c>
      <c r="G17" s="111">
        <v>51.7</v>
      </c>
      <c r="H17" s="112">
        <v>51.7</v>
      </c>
      <c r="I17" s="113">
        <v>45</v>
      </c>
      <c r="J17" s="114">
        <f>G17*I17/1000</f>
        <v>2.3264999999999998</v>
      </c>
      <c r="K17" s="97"/>
    </row>
    <row r="18" spans="6:11" ht="15" thickBot="1" x14ac:dyDescent="0.35">
      <c r="F18" s="110" t="s">
        <v>145</v>
      </c>
      <c r="G18" s="111">
        <v>51.7</v>
      </c>
      <c r="H18" s="112">
        <v>51.7</v>
      </c>
      <c r="I18" s="113"/>
      <c r="J18" s="114"/>
      <c r="K18" s="97"/>
    </row>
    <row r="19" spans="6:11" ht="15" thickBot="1" x14ac:dyDescent="0.35">
      <c r="F19" s="115" t="s">
        <v>146</v>
      </c>
      <c r="G19" s="116" t="s">
        <v>147</v>
      </c>
      <c r="H19" s="117">
        <v>190</v>
      </c>
      <c r="I19" s="113"/>
      <c r="J19" s="114"/>
      <c r="K19" s="97"/>
    </row>
    <row r="20" spans="6:11" ht="15" thickBot="1" x14ac:dyDescent="0.35">
      <c r="F20" s="110" t="s">
        <v>148</v>
      </c>
      <c r="G20" s="111">
        <v>6.9</v>
      </c>
      <c r="H20" s="112">
        <v>6.9</v>
      </c>
      <c r="I20" s="113">
        <v>345</v>
      </c>
      <c r="J20" s="114">
        <f>G20*I20/1000</f>
        <v>2.3805000000000001</v>
      </c>
      <c r="K20" s="97"/>
    </row>
    <row r="21" spans="6:11" ht="15" thickBot="1" x14ac:dyDescent="0.35">
      <c r="F21" s="115" t="s">
        <v>149</v>
      </c>
      <c r="G21" s="116" t="s">
        <v>147</v>
      </c>
      <c r="H21" s="117">
        <v>183</v>
      </c>
      <c r="I21" s="113"/>
      <c r="J21" s="114"/>
      <c r="K21" s="97"/>
    </row>
    <row r="22" spans="6:11" ht="15" thickBot="1" x14ac:dyDescent="0.35">
      <c r="F22" s="110" t="s">
        <v>148</v>
      </c>
      <c r="G22" s="111">
        <v>17.2</v>
      </c>
      <c r="H22" s="112">
        <v>17.2</v>
      </c>
      <c r="I22" s="113">
        <v>345</v>
      </c>
      <c r="J22" s="114">
        <f>G22*I22/1000</f>
        <v>5.9340000000000002</v>
      </c>
      <c r="K22" s="97"/>
    </row>
    <row r="23" spans="6:11" x14ac:dyDescent="0.3">
      <c r="I23" s="96"/>
      <c r="K23" s="97"/>
    </row>
    <row r="24" spans="6:11" ht="21" x14ac:dyDescent="0.3">
      <c r="F24" s="118" t="s">
        <v>150</v>
      </c>
      <c r="G24" s="119"/>
      <c r="H24" s="119"/>
      <c r="I24" s="120"/>
      <c r="J24" s="121"/>
      <c r="K24" s="97"/>
    </row>
    <row r="25" spans="6:11" x14ac:dyDescent="0.3">
      <c r="F25" s="613" t="s">
        <v>151</v>
      </c>
      <c r="G25" s="613"/>
      <c r="H25" s="613"/>
      <c r="I25" s="613"/>
      <c r="J25" s="613"/>
      <c r="K25" s="97">
        <f>J31</f>
        <v>2.0389999999999997</v>
      </c>
    </row>
    <row r="26" spans="6:11" ht="16.2" thickBot="1" x14ac:dyDescent="0.35">
      <c r="F26" s="122" t="s">
        <v>152</v>
      </c>
      <c r="G26" s="119"/>
      <c r="H26" s="119"/>
      <c r="I26" s="120"/>
      <c r="J26" s="121"/>
      <c r="K26" s="97"/>
    </row>
    <row r="27" spans="6:11" ht="15" thickBot="1" x14ac:dyDescent="0.35">
      <c r="F27" s="123" t="s">
        <v>137</v>
      </c>
      <c r="G27" s="124" t="s">
        <v>138</v>
      </c>
      <c r="H27" s="125" t="s">
        <v>139</v>
      </c>
      <c r="I27" s="120"/>
      <c r="J27" s="121"/>
      <c r="K27" s="97"/>
    </row>
    <row r="28" spans="6:11" ht="15" thickBot="1" x14ac:dyDescent="0.35">
      <c r="F28" s="126" t="s">
        <v>153</v>
      </c>
      <c r="G28" s="127">
        <v>0.5</v>
      </c>
      <c r="H28" s="128">
        <v>0.5</v>
      </c>
      <c r="I28" s="120" t="s">
        <v>154</v>
      </c>
      <c r="J28" s="129">
        <f>G28*I28/1000</f>
        <v>0.23</v>
      </c>
      <c r="K28" s="97"/>
    </row>
    <row r="29" spans="6:11" ht="15" thickBot="1" x14ac:dyDescent="0.35">
      <c r="F29" s="126" t="s">
        <v>155</v>
      </c>
      <c r="G29" s="127">
        <v>54</v>
      </c>
      <c r="H29" s="128">
        <v>54</v>
      </c>
      <c r="I29" s="120"/>
      <c r="J29" s="121"/>
      <c r="K29" s="97"/>
    </row>
    <row r="30" spans="6:11" x14ac:dyDescent="0.3">
      <c r="F30" s="130"/>
      <c r="G30" s="131"/>
      <c r="H30" s="131"/>
      <c r="I30" s="120"/>
      <c r="J30" s="121"/>
      <c r="K30" s="97"/>
    </row>
    <row r="31" spans="6:11" ht="18" x14ac:dyDescent="0.3">
      <c r="F31" s="132" t="s">
        <v>156</v>
      </c>
      <c r="G31" s="119"/>
      <c r="H31" s="119"/>
      <c r="I31" s="120"/>
      <c r="J31" s="133">
        <f>J35+J36+J37</f>
        <v>2.0389999999999997</v>
      </c>
      <c r="K31" s="97"/>
    </row>
    <row r="32" spans="6:11" x14ac:dyDescent="0.3">
      <c r="F32" s="613" t="s">
        <v>151</v>
      </c>
      <c r="G32" s="613"/>
      <c r="H32" s="613"/>
      <c r="I32" s="613"/>
      <c r="J32" s="613"/>
      <c r="K32" s="97"/>
    </row>
    <row r="33" spans="6:11" ht="16.2" thickBot="1" x14ac:dyDescent="0.35">
      <c r="F33" s="122" t="s">
        <v>136</v>
      </c>
      <c r="G33" s="119"/>
      <c r="H33" s="119"/>
      <c r="I33" s="120"/>
      <c r="J33" s="121"/>
      <c r="K33" s="97"/>
    </row>
    <row r="34" spans="6:11" ht="15" thickBot="1" x14ac:dyDescent="0.35">
      <c r="F34" s="123" t="s">
        <v>137</v>
      </c>
      <c r="G34" s="124" t="s">
        <v>138</v>
      </c>
      <c r="H34" s="125" t="s">
        <v>139</v>
      </c>
      <c r="I34" s="120"/>
      <c r="J34" s="121"/>
      <c r="K34" s="97"/>
    </row>
    <row r="35" spans="6:11" ht="15" thickBot="1" x14ac:dyDescent="0.35">
      <c r="F35" s="126" t="s">
        <v>157</v>
      </c>
      <c r="G35" s="134" t="s">
        <v>147</v>
      </c>
      <c r="H35" s="128">
        <v>45</v>
      </c>
      <c r="I35" s="120"/>
      <c r="J35" s="135">
        <f>J28</f>
        <v>0.23</v>
      </c>
      <c r="K35" s="97"/>
    </row>
    <row r="36" spans="6:11" ht="15" thickBot="1" x14ac:dyDescent="0.35">
      <c r="F36" s="126" t="s">
        <v>158</v>
      </c>
      <c r="G36" s="127">
        <v>13.5</v>
      </c>
      <c r="H36" s="128">
        <v>13.5</v>
      </c>
      <c r="I36" s="120" t="s">
        <v>159</v>
      </c>
      <c r="J36" s="135">
        <f>G36*I36/1000</f>
        <v>0.621</v>
      </c>
      <c r="K36" s="97"/>
    </row>
    <row r="37" spans="6:11" ht="15" thickBot="1" x14ac:dyDescent="0.35">
      <c r="F37" s="126" t="s">
        <v>160</v>
      </c>
      <c r="G37" s="127">
        <v>7.2</v>
      </c>
      <c r="H37" s="128">
        <v>6.3</v>
      </c>
      <c r="I37" s="120" t="s">
        <v>161</v>
      </c>
      <c r="J37" s="135">
        <f>G37*I37/1000</f>
        <v>1.1879999999999999</v>
      </c>
      <c r="K37" s="97"/>
    </row>
    <row r="38" spans="6:11" ht="15" thickBot="1" x14ac:dyDescent="0.35">
      <c r="F38" s="126" t="s">
        <v>155</v>
      </c>
      <c r="G38" s="127">
        <v>135</v>
      </c>
      <c r="H38" s="128">
        <v>135</v>
      </c>
      <c r="I38" s="120"/>
      <c r="J38" s="121"/>
      <c r="K38" s="97"/>
    </row>
    <row r="39" spans="6:11" x14ac:dyDescent="0.3">
      <c r="F39" s="136"/>
      <c r="G39" s="137"/>
      <c r="H39" s="137"/>
      <c r="I39" s="120"/>
      <c r="J39" s="129"/>
      <c r="K39" s="97"/>
    </row>
    <row r="40" spans="6:11" x14ac:dyDescent="0.3">
      <c r="F40" s="138" t="s">
        <v>58</v>
      </c>
      <c r="G40" s="139">
        <v>30</v>
      </c>
      <c r="H40" s="139">
        <v>30</v>
      </c>
      <c r="I40" s="120" t="s">
        <v>162</v>
      </c>
      <c r="J40" s="129">
        <f>G40*I40/1000</f>
        <v>1.242</v>
      </c>
      <c r="K40" s="140">
        <f>J40</f>
        <v>1.242</v>
      </c>
    </row>
    <row r="42" spans="6:11" ht="15.6" x14ac:dyDescent="0.3">
      <c r="F42" s="143" t="s">
        <v>163</v>
      </c>
      <c r="G42" s="92"/>
      <c r="H42" s="92"/>
      <c r="I42" s="93"/>
      <c r="J42" s="144"/>
      <c r="K42" s="94">
        <f>K49+K61+K63+K76</f>
        <v>51.526606721311481</v>
      </c>
    </row>
    <row r="43" spans="6:11" ht="15" thickBot="1" x14ac:dyDescent="0.35">
      <c r="I43" s="96"/>
      <c r="K43" s="97"/>
    </row>
    <row r="44" spans="6:11" ht="18" x14ac:dyDescent="0.3">
      <c r="F44" s="145" t="s">
        <v>164</v>
      </c>
      <c r="G44" s="146"/>
      <c r="H44" s="146"/>
      <c r="I44" s="147"/>
      <c r="J44" s="148"/>
      <c r="K44" s="149"/>
    </row>
    <row r="45" spans="6:11" x14ac:dyDescent="0.3">
      <c r="F45" s="150" t="s">
        <v>165</v>
      </c>
      <c r="G45" s="141"/>
      <c r="H45" s="141"/>
      <c r="I45" s="113"/>
      <c r="J45" s="119"/>
      <c r="K45" s="149"/>
    </row>
    <row r="46" spans="6:11" x14ac:dyDescent="0.3">
      <c r="F46" s="151" t="s">
        <v>166</v>
      </c>
      <c r="G46" s="141"/>
      <c r="H46" s="141"/>
      <c r="I46" s="113"/>
      <c r="J46" s="119"/>
      <c r="K46" s="149"/>
    </row>
    <row r="47" spans="6:11" x14ac:dyDescent="0.3">
      <c r="F47" s="138"/>
      <c r="G47" s="141"/>
      <c r="H47" s="141"/>
      <c r="I47" s="113"/>
      <c r="J47" s="119"/>
      <c r="K47" s="149"/>
    </row>
    <row r="48" spans="6:11" x14ac:dyDescent="0.3">
      <c r="F48" s="152" t="s">
        <v>167</v>
      </c>
      <c r="G48" s="141"/>
      <c r="H48" s="141"/>
      <c r="I48" s="113"/>
      <c r="J48" s="119"/>
      <c r="K48" s="97"/>
    </row>
    <row r="49" spans="6:11" ht="16.2" thickBot="1" x14ac:dyDescent="0.35">
      <c r="F49" s="104" t="s">
        <v>136</v>
      </c>
      <c r="I49" s="113"/>
      <c r="J49" s="119"/>
      <c r="K49" s="153">
        <f>K51+K52+K53+K54+K55+K56+K57+K59</f>
        <v>42.009160000000001</v>
      </c>
    </row>
    <row r="50" spans="6:11" ht="15" thickBot="1" x14ac:dyDescent="0.35">
      <c r="F50" s="105" t="s">
        <v>137</v>
      </c>
      <c r="G50" s="106" t="s">
        <v>138</v>
      </c>
      <c r="H50" s="107" t="s">
        <v>139</v>
      </c>
      <c r="I50" s="113"/>
      <c r="J50" s="119"/>
      <c r="K50" s="97"/>
    </row>
    <row r="51" spans="6:11" ht="15" thickBot="1" x14ac:dyDescent="0.35">
      <c r="F51" s="110" t="s">
        <v>168</v>
      </c>
      <c r="G51" s="111">
        <v>181</v>
      </c>
      <c r="H51" s="112">
        <v>180</v>
      </c>
      <c r="I51" s="154">
        <v>206.51</v>
      </c>
      <c r="J51" s="133">
        <f>G51*I51/1000</f>
        <v>37.378309999999999</v>
      </c>
      <c r="K51" s="97">
        <f t="shared" ref="K51:K57" si="0">J51</f>
        <v>37.378309999999999</v>
      </c>
    </row>
    <row r="52" spans="6:11" ht="15" thickBot="1" x14ac:dyDescent="0.35">
      <c r="F52" s="110" t="s">
        <v>169</v>
      </c>
      <c r="G52" s="111">
        <v>14.7</v>
      </c>
      <c r="H52" s="112">
        <v>14.7</v>
      </c>
      <c r="I52" s="113">
        <v>29</v>
      </c>
      <c r="J52" s="133">
        <f>G52*I52/1000</f>
        <v>0.42629999999999996</v>
      </c>
      <c r="K52" s="97">
        <f t="shared" si="0"/>
        <v>0.42629999999999996</v>
      </c>
    </row>
    <row r="53" spans="6:11" ht="15" thickBot="1" x14ac:dyDescent="0.35">
      <c r="F53" s="110" t="s">
        <v>142</v>
      </c>
      <c r="G53" s="111">
        <v>6.66</v>
      </c>
      <c r="H53" s="112">
        <v>6.66</v>
      </c>
      <c r="I53" s="113">
        <v>5.67</v>
      </c>
      <c r="J53" s="155">
        <f>G53/40*I53</f>
        <v>0.94405500000000009</v>
      </c>
      <c r="K53" s="97">
        <f t="shared" si="0"/>
        <v>0.94405500000000009</v>
      </c>
    </row>
    <row r="54" spans="6:11" ht="15" thickBot="1" x14ac:dyDescent="0.35">
      <c r="F54" s="110" t="s">
        <v>158</v>
      </c>
      <c r="G54" s="111">
        <v>20</v>
      </c>
      <c r="H54" s="112">
        <v>20</v>
      </c>
      <c r="I54" s="156">
        <v>46</v>
      </c>
      <c r="J54" s="133">
        <f>G54*I54/1000</f>
        <v>0.92</v>
      </c>
      <c r="K54" s="97">
        <f t="shared" si="0"/>
        <v>0.92</v>
      </c>
    </row>
    <row r="55" spans="6:11" ht="15" thickBot="1" x14ac:dyDescent="0.35">
      <c r="F55" s="110" t="s">
        <v>170</v>
      </c>
      <c r="G55" s="111">
        <v>0.02</v>
      </c>
      <c r="H55" s="112">
        <v>0.02</v>
      </c>
      <c r="I55" s="156">
        <v>1.33</v>
      </c>
      <c r="J55" s="133">
        <f>I55*G55</f>
        <v>2.6600000000000002E-2</v>
      </c>
      <c r="K55" s="97">
        <f t="shared" si="0"/>
        <v>2.6600000000000002E-2</v>
      </c>
    </row>
    <row r="56" spans="6:11" ht="15" thickBot="1" x14ac:dyDescent="0.35">
      <c r="F56" s="110" t="s">
        <v>171</v>
      </c>
      <c r="G56" s="111">
        <v>13.3</v>
      </c>
      <c r="H56" s="112">
        <v>13.3</v>
      </c>
      <c r="I56" s="113">
        <v>37</v>
      </c>
      <c r="J56" s="133">
        <f>G56*I56/1000</f>
        <v>0.49210000000000004</v>
      </c>
      <c r="K56" s="97">
        <f t="shared" si="0"/>
        <v>0.49210000000000004</v>
      </c>
    </row>
    <row r="57" spans="6:11" ht="15" thickBot="1" x14ac:dyDescent="0.35">
      <c r="F57" s="110" t="s">
        <v>172</v>
      </c>
      <c r="G57" s="111">
        <v>6.66</v>
      </c>
      <c r="H57" s="112">
        <v>6.66</v>
      </c>
      <c r="I57" s="157">
        <v>135.75</v>
      </c>
      <c r="J57" s="133">
        <f>G57*I57/1000</f>
        <v>0.90409499999999998</v>
      </c>
      <c r="K57" s="97">
        <f t="shared" si="0"/>
        <v>0.90409499999999998</v>
      </c>
    </row>
    <row r="58" spans="6:11" ht="15" thickBot="1" x14ac:dyDescent="0.35">
      <c r="F58" s="115" t="s">
        <v>173</v>
      </c>
      <c r="G58" s="116" t="s">
        <v>147</v>
      </c>
      <c r="H58" s="117">
        <v>235</v>
      </c>
      <c r="I58" s="113"/>
      <c r="J58" s="155"/>
      <c r="K58" s="97"/>
    </row>
    <row r="59" spans="6:11" ht="15" thickBot="1" x14ac:dyDescent="0.35">
      <c r="F59" s="110" t="s">
        <v>148</v>
      </c>
      <c r="G59" s="111">
        <v>2.66</v>
      </c>
      <c r="H59" s="112">
        <v>2.66</v>
      </c>
      <c r="I59" s="113">
        <v>345</v>
      </c>
      <c r="J59" s="133">
        <f>G59*I59/1000</f>
        <v>0.91770000000000007</v>
      </c>
      <c r="K59" s="97">
        <f>J59</f>
        <v>0.91770000000000007</v>
      </c>
    </row>
    <row r="60" spans="6:11" x14ac:dyDescent="0.3">
      <c r="I60" s="96"/>
      <c r="J60" s="158"/>
      <c r="K60" s="97"/>
    </row>
    <row r="61" spans="6:11" x14ac:dyDescent="0.3">
      <c r="F61" s="90" t="s">
        <v>174</v>
      </c>
      <c r="H61" s="159">
        <v>30</v>
      </c>
      <c r="I61" s="96">
        <v>51</v>
      </c>
      <c r="J61" s="158">
        <f>I61/0.61/1000*H61</f>
        <v>2.5081967213114753</v>
      </c>
      <c r="K61" s="97">
        <f>J61</f>
        <v>2.5081967213114753</v>
      </c>
    </row>
    <row r="62" spans="6:11" x14ac:dyDescent="0.3">
      <c r="I62" s="96"/>
      <c r="K62" s="97"/>
    </row>
    <row r="63" spans="6:11" ht="21" x14ac:dyDescent="0.3">
      <c r="F63" s="160" t="s">
        <v>150</v>
      </c>
      <c r="G63" s="119"/>
      <c r="H63" s="119"/>
      <c r="I63" s="161"/>
      <c r="J63" s="129"/>
      <c r="K63" s="97">
        <f>J70+J72</f>
        <v>0.85099999999999998</v>
      </c>
    </row>
    <row r="64" spans="6:11" x14ac:dyDescent="0.3">
      <c r="F64" s="162" t="s">
        <v>166</v>
      </c>
      <c r="G64" s="119"/>
      <c r="H64" s="119"/>
      <c r="I64" s="161"/>
      <c r="J64" s="121"/>
      <c r="K64" s="97"/>
    </row>
    <row r="65" spans="6:11" x14ac:dyDescent="0.3">
      <c r="F65" s="163"/>
      <c r="G65" s="119"/>
      <c r="H65" s="119"/>
      <c r="I65" s="161"/>
      <c r="J65" s="121"/>
      <c r="K65" s="97"/>
    </row>
    <row r="66" spans="6:11" x14ac:dyDescent="0.3">
      <c r="F66" s="164" t="s">
        <v>167</v>
      </c>
      <c r="G66" s="119"/>
      <c r="H66" s="119"/>
      <c r="I66" s="161"/>
      <c r="J66" s="121"/>
      <c r="K66" s="97"/>
    </row>
    <row r="67" spans="6:11" ht="27.6" x14ac:dyDescent="0.3">
      <c r="F67" s="165" t="s">
        <v>175</v>
      </c>
      <c r="G67" s="119"/>
      <c r="H67" s="119"/>
      <c r="I67" s="161"/>
      <c r="J67" s="121"/>
      <c r="K67" s="97"/>
    </row>
    <row r="68" spans="6:11" ht="15.6" x14ac:dyDescent="0.3">
      <c r="F68" s="122" t="s">
        <v>152</v>
      </c>
      <c r="G68" s="119"/>
      <c r="H68" s="119"/>
      <c r="I68" s="161"/>
      <c r="J68" s="121"/>
      <c r="K68" s="97"/>
    </row>
    <row r="69" spans="6:11" x14ac:dyDescent="0.3">
      <c r="F69" s="166" t="s">
        <v>137</v>
      </c>
      <c r="G69" s="167" t="s">
        <v>138</v>
      </c>
      <c r="H69" s="167" t="s">
        <v>139</v>
      </c>
      <c r="I69" s="161"/>
      <c r="J69" s="121"/>
      <c r="K69" s="97"/>
    </row>
    <row r="70" spans="6:11" x14ac:dyDescent="0.3">
      <c r="F70" s="168" t="s">
        <v>153</v>
      </c>
      <c r="G70" s="169">
        <v>0.5</v>
      </c>
      <c r="H70" s="169">
        <v>0.5</v>
      </c>
      <c r="I70" s="161" t="s">
        <v>154</v>
      </c>
      <c r="J70" s="129">
        <f>G70*I70/1000</f>
        <v>0.23</v>
      </c>
      <c r="K70" s="97"/>
    </row>
    <row r="71" spans="6:11" x14ac:dyDescent="0.3">
      <c r="F71" s="168" t="s">
        <v>155</v>
      </c>
      <c r="G71" s="169">
        <v>54</v>
      </c>
      <c r="H71" s="169">
        <v>54</v>
      </c>
      <c r="I71" s="161"/>
      <c r="J71" s="121"/>
      <c r="K71" s="97"/>
    </row>
    <row r="72" spans="6:11" x14ac:dyDescent="0.3">
      <c r="F72" s="168" t="s">
        <v>158</v>
      </c>
      <c r="G72" s="169">
        <v>13.5</v>
      </c>
      <c r="H72" s="169">
        <v>13.5</v>
      </c>
      <c r="I72" s="161" t="s">
        <v>159</v>
      </c>
      <c r="J72" s="129">
        <f>G72*I72/1000</f>
        <v>0.621</v>
      </c>
      <c r="K72" s="97"/>
    </row>
    <row r="73" spans="6:11" x14ac:dyDescent="0.3">
      <c r="F73" s="168" t="s">
        <v>155</v>
      </c>
      <c r="G73" s="169">
        <v>135</v>
      </c>
      <c r="H73" s="169">
        <v>135</v>
      </c>
      <c r="I73" s="161"/>
      <c r="J73" s="121"/>
      <c r="K73" s="97"/>
    </row>
    <row r="74" spans="6:11" x14ac:dyDescent="0.3">
      <c r="I74" s="96"/>
      <c r="K74" s="97"/>
    </row>
    <row r="75" spans="6:11" x14ac:dyDescent="0.3">
      <c r="I75" s="96"/>
      <c r="K75" s="97"/>
    </row>
    <row r="76" spans="6:11" ht="18" x14ac:dyDescent="0.3">
      <c r="F76" s="200" t="s">
        <v>199</v>
      </c>
      <c r="J76" s="135"/>
      <c r="K76" s="97">
        <f>K79+K81</f>
        <v>6.1582499999999998</v>
      </c>
    </row>
    <row r="77" spans="6:11" ht="15" thickBot="1" x14ac:dyDescent="0.35">
      <c r="I77" s="96"/>
      <c r="K77" s="97"/>
    </row>
    <row r="78" spans="6:11" ht="28.2" thickBot="1" x14ac:dyDescent="0.35">
      <c r="F78" s="207" t="s">
        <v>137</v>
      </c>
      <c r="G78" s="208" t="s">
        <v>138</v>
      </c>
      <c r="H78" s="209" t="s">
        <v>139</v>
      </c>
      <c r="I78" s="197"/>
      <c r="J78" s="135"/>
      <c r="K78" s="97"/>
    </row>
    <row r="79" spans="6:11" ht="15" thickBot="1" x14ac:dyDescent="0.35">
      <c r="F79" s="195" t="s">
        <v>148</v>
      </c>
      <c r="G79" s="196">
        <v>12.5</v>
      </c>
      <c r="H79" s="210">
        <v>12.5</v>
      </c>
      <c r="I79" s="197">
        <v>345</v>
      </c>
      <c r="J79" s="135">
        <f>G79*I79/1000</f>
        <v>4.3125</v>
      </c>
      <c r="K79" s="97">
        <f>J79</f>
        <v>4.3125</v>
      </c>
    </row>
    <row r="80" spans="6:11" ht="15" thickBot="1" x14ac:dyDescent="0.35">
      <c r="F80" s="195" t="s">
        <v>202</v>
      </c>
      <c r="G80" s="196">
        <v>12.5</v>
      </c>
      <c r="H80" s="210">
        <v>12.5</v>
      </c>
      <c r="I80" s="197"/>
      <c r="J80" s="135"/>
      <c r="K80" s="97"/>
    </row>
    <row r="81" spans="6:11" ht="15" thickBot="1" x14ac:dyDescent="0.35">
      <c r="F81" s="195" t="s">
        <v>184</v>
      </c>
      <c r="G81" s="196">
        <v>37.5</v>
      </c>
      <c r="H81" s="196">
        <v>37.5</v>
      </c>
      <c r="I81" s="120" t="s">
        <v>185</v>
      </c>
      <c r="J81" s="135">
        <f>G81*I81/1000</f>
        <v>1.84575</v>
      </c>
      <c r="K81" s="97">
        <f>J81</f>
        <v>1.84575</v>
      </c>
    </row>
    <row r="82" spans="6:11" ht="15" thickBot="1" x14ac:dyDescent="0.35">
      <c r="F82" s="195" t="s">
        <v>203</v>
      </c>
      <c r="G82" s="196">
        <v>37.5</v>
      </c>
      <c r="H82" s="196">
        <v>37.5</v>
      </c>
      <c r="I82" s="197"/>
      <c r="J82" s="135"/>
      <c r="K82" s="97"/>
    </row>
    <row r="83" spans="6:11" x14ac:dyDescent="0.3">
      <c r="I83" s="96"/>
      <c r="K83" s="97"/>
    </row>
    <row r="84" spans="6:11" x14ac:dyDescent="0.3">
      <c r="I84" s="96"/>
      <c r="K84" s="97"/>
    </row>
    <row r="85" spans="6:11" x14ac:dyDescent="0.3">
      <c r="I85" s="96"/>
      <c r="K85" s="97"/>
    </row>
    <row r="86" spans="6:11" x14ac:dyDescent="0.3">
      <c r="I86" s="96"/>
      <c r="K86" s="97"/>
    </row>
    <row r="87" spans="6:11" x14ac:dyDescent="0.3">
      <c r="I87" s="96"/>
      <c r="K87" s="97"/>
    </row>
    <row r="88" spans="6:11" x14ac:dyDescent="0.3">
      <c r="F88" s="138"/>
      <c r="G88" s="139"/>
      <c r="H88" s="139"/>
      <c r="I88" s="120"/>
      <c r="J88" s="129"/>
      <c r="K88" s="97"/>
    </row>
    <row r="90" spans="6:11" ht="16.2" thickBot="1" x14ac:dyDescent="0.35">
      <c r="F90" s="143" t="s">
        <v>176</v>
      </c>
      <c r="G90" s="92"/>
      <c r="H90" s="92"/>
      <c r="I90" s="93"/>
      <c r="J90" s="144"/>
      <c r="K90" s="94">
        <f>K98+K109+K124+K125+K126</f>
        <v>19.186340000000001</v>
      </c>
    </row>
    <row r="91" spans="6:11" ht="15.6" x14ac:dyDescent="0.3">
      <c r="F91" s="170" t="s">
        <v>177</v>
      </c>
      <c r="G91" s="146"/>
      <c r="H91" s="146"/>
      <c r="I91" s="147"/>
      <c r="J91" s="171"/>
      <c r="K91" s="97"/>
    </row>
    <row r="92" spans="6:11" x14ac:dyDescent="0.3">
      <c r="F92" s="172" t="s">
        <v>178</v>
      </c>
      <c r="G92" s="141"/>
      <c r="H92" s="141"/>
      <c r="I92" s="113"/>
      <c r="J92" s="119"/>
      <c r="K92" s="97"/>
    </row>
    <row r="93" spans="6:11" x14ac:dyDescent="0.3">
      <c r="F93" s="173" t="s">
        <v>179</v>
      </c>
      <c r="G93" s="141"/>
      <c r="H93" s="141"/>
      <c r="I93" s="113"/>
      <c r="J93" s="119"/>
      <c r="K93" s="97"/>
    </row>
    <row r="94" spans="6:11" x14ac:dyDescent="0.3">
      <c r="F94" s="138"/>
      <c r="G94" s="141"/>
      <c r="H94" s="141"/>
      <c r="I94" s="113"/>
      <c r="J94" s="119"/>
      <c r="K94" s="97"/>
    </row>
    <row r="95" spans="6:11" x14ac:dyDescent="0.3">
      <c r="F95" s="152" t="s">
        <v>167</v>
      </c>
      <c r="G95" s="141"/>
      <c r="H95" s="141"/>
      <c r="I95" s="113"/>
      <c r="J95" s="119"/>
      <c r="K95" s="97"/>
    </row>
    <row r="96" spans="6:11" x14ac:dyDescent="0.3">
      <c r="F96" s="174"/>
      <c r="G96" s="141"/>
      <c r="H96" s="141"/>
      <c r="I96" s="113"/>
      <c r="J96" s="119"/>
      <c r="K96" s="97"/>
    </row>
    <row r="97" spans="6:11" ht="41.4" x14ac:dyDescent="0.3">
      <c r="F97" s="175" t="s">
        <v>180</v>
      </c>
      <c r="G97" s="141"/>
      <c r="H97" s="141"/>
      <c r="I97" s="113"/>
      <c r="J97" s="119"/>
      <c r="K97" s="97"/>
    </row>
    <row r="98" spans="6:11" x14ac:dyDescent="0.3">
      <c r="F98" s="176" t="s">
        <v>136</v>
      </c>
      <c r="G98" s="141"/>
      <c r="H98" s="141"/>
      <c r="I98" s="113"/>
      <c r="J98" s="119"/>
      <c r="K98" s="97">
        <f>J100+J101+J103+J104+J106</f>
        <v>7.7857400000000005</v>
      </c>
    </row>
    <row r="99" spans="6:11" x14ac:dyDescent="0.3">
      <c r="F99" s="177" t="s">
        <v>137</v>
      </c>
      <c r="G99" s="178" t="s">
        <v>138</v>
      </c>
      <c r="H99" s="178" t="s">
        <v>139</v>
      </c>
      <c r="I99" s="113"/>
      <c r="J99" s="119"/>
      <c r="K99" s="97"/>
    </row>
    <row r="100" spans="6:11" x14ac:dyDescent="0.3">
      <c r="F100" s="179" t="s">
        <v>181</v>
      </c>
      <c r="G100" s="180">
        <v>43.4</v>
      </c>
      <c r="H100" s="180">
        <v>43.4</v>
      </c>
      <c r="I100" s="113">
        <v>35.4</v>
      </c>
      <c r="J100" s="135">
        <f>G100*I100/1000</f>
        <v>1.5363599999999999</v>
      </c>
      <c r="K100" s="97"/>
    </row>
    <row r="101" spans="6:11" x14ac:dyDescent="0.3">
      <c r="F101" s="179" t="s">
        <v>144</v>
      </c>
      <c r="G101" s="180">
        <v>96</v>
      </c>
      <c r="H101" s="180">
        <v>96</v>
      </c>
      <c r="I101" s="113">
        <v>45</v>
      </c>
      <c r="J101" s="135">
        <f>G101*I101/1000</f>
        <v>4.32</v>
      </c>
      <c r="K101" s="97"/>
    </row>
    <row r="102" spans="6:11" x14ac:dyDescent="0.3">
      <c r="F102" s="179" t="s">
        <v>155</v>
      </c>
      <c r="G102" s="180">
        <v>63.9</v>
      </c>
      <c r="H102" s="180">
        <v>63.9</v>
      </c>
      <c r="I102" s="113"/>
      <c r="J102" s="114"/>
      <c r="K102" s="97"/>
    </row>
    <row r="103" spans="6:11" x14ac:dyDescent="0.3">
      <c r="F103" s="179" t="s">
        <v>158</v>
      </c>
      <c r="G103" s="180">
        <v>5.18</v>
      </c>
      <c r="H103" s="180">
        <v>5.18</v>
      </c>
      <c r="I103" s="156">
        <v>46</v>
      </c>
      <c r="J103" s="135">
        <f>G103*I103/1000</f>
        <v>0.23827999999999996</v>
      </c>
      <c r="K103" s="97"/>
    </row>
    <row r="104" spans="6:11" x14ac:dyDescent="0.3">
      <c r="F104" s="179" t="s">
        <v>182</v>
      </c>
      <c r="G104" s="180">
        <v>0.5</v>
      </c>
      <c r="H104" s="180">
        <v>0.5</v>
      </c>
      <c r="I104" s="156">
        <v>15</v>
      </c>
      <c r="J104" s="135">
        <f>G104*I104/1000</f>
        <v>7.4999999999999997E-3</v>
      </c>
      <c r="K104" s="97"/>
    </row>
    <row r="105" spans="6:11" x14ac:dyDescent="0.3">
      <c r="F105" s="177" t="s">
        <v>183</v>
      </c>
      <c r="G105" s="178" t="s">
        <v>147</v>
      </c>
      <c r="H105" s="181">
        <v>195</v>
      </c>
      <c r="I105" s="113"/>
      <c r="J105" s="114"/>
      <c r="K105" s="97"/>
    </row>
    <row r="106" spans="6:11" x14ac:dyDescent="0.3">
      <c r="F106" s="179" t="s">
        <v>148</v>
      </c>
      <c r="G106" s="180">
        <v>4.88</v>
      </c>
      <c r="H106" s="180">
        <v>4.88</v>
      </c>
      <c r="I106" s="156">
        <v>345</v>
      </c>
      <c r="J106" s="135">
        <f>G106*I106/1000</f>
        <v>1.6836</v>
      </c>
      <c r="K106" s="97"/>
    </row>
    <row r="107" spans="6:11" x14ac:dyDescent="0.3">
      <c r="I107" s="96"/>
      <c r="K107" s="97"/>
    </row>
    <row r="108" spans="6:11" ht="21" x14ac:dyDescent="0.3">
      <c r="F108" s="118" t="s">
        <v>150</v>
      </c>
      <c r="G108" s="119"/>
      <c r="H108" s="119"/>
      <c r="I108" s="120"/>
      <c r="J108" s="121"/>
      <c r="K108" s="97"/>
    </row>
    <row r="109" spans="6:11" x14ac:dyDescent="0.3">
      <c r="F109" s="613" t="s">
        <v>151</v>
      </c>
      <c r="G109" s="613"/>
      <c r="H109" s="613"/>
      <c r="I109" s="613"/>
      <c r="J109" s="613"/>
      <c r="K109" s="97">
        <f>J115</f>
        <v>2.0389999999999997</v>
      </c>
    </row>
    <row r="110" spans="6:11" ht="16.2" thickBot="1" x14ac:dyDescent="0.35">
      <c r="F110" s="122" t="s">
        <v>152</v>
      </c>
      <c r="G110" s="119"/>
      <c r="H110" s="119"/>
      <c r="I110" s="120"/>
      <c r="J110" s="121"/>
      <c r="K110" s="97"/>
    </row>
    <row r="111" spans="6:11" ht="15" thickBot="1" x14ac:dyDescent="0.35">
      <c r="F111" s="123" t="s">
        <v>137</v>
      </c>
      <c r="G111" s="124" t="s">
        <v>138</v>
      </c>
      <c r="H111" s="125" t="s">
        <v>139</v>
      </c>
      <c r="I111" s="120"/>
      <c r="J111" s="121"/>
      <c r="K111" s="97"/>
    </row>
    <row r="112" spans="6:11" ht="15" thickBot="1" x14ac:dyDescent="0.35">
      <c r="F112" s="126" t="s">
        <v>153</v>
      </c>
      <c r="G112" s="127">
        <v>0.5</v>
      </c>
      <c r="H112" s="128">
        <v>0.5</v>
      </c>
      <c r="I112" s="120" t="s">
        <v>154</v>
      </c>
      <c r="J112" s="129">
        <f>G112*I112/1000</f>
        <v>0.23</v>
      </c>
      <c r="K112" s="97"/>
    </row>
    <row r="113" spans="6:11" ht="15" thickBot="1" x14ac:dyDescent="0.35">
      <c r="F113" s="126" t="s">
        <v>155</v>
      </c>
      <c r="G113" s="127">
        <v>54</v>
      </c>
      <c r="H113" s="128">
        <v>54</v>
      </c>
      <c r="I113" s="120"/>
      <c r="J113" s="121"/>
      <c r="K113" s="97"/>
    </row>
    <row r="114" spans="6:11" x14ac:dyDescent="0.3">
      <c r="F114" s="130"/>
      <c r="G114" s="131"/>
      <c r="H114" s="131"/>
      <c r="I114" s="120"/>
      <c r="J114" s="121"/>
      <c r="K114" s="97"/>
    </row>
    <row r="115" spans="6:11" ht="18" x14ac:dyDescent="0.3">
      <c r="F115" s="182" t="s">
        <v>156</v>
      </c>
      <c r="G115" s="119"/>
      <c r="H115" s="119"/>
      <c r="I115" s="120"/>
      <c r="J115" s="129">
        <f>J119+J120+J121</f>
        <v>2.0389999999999997</v>
      </c>
      <c r="K115" s="97"/>
    </row>
    <row r="116" spans="6:11" x14ac:dyDescent="0.3">
      <c r="F116" s="613" t="s">
        <v>151</v>
      </c>
      <c r="G116" s="613"/>
      <c r="H116" s="613"/>
      <c r="I116" s="613"/>
      <c r="J116" s="613"/>
      <c r="K116" s="97"/>
    </row>
    <row r="117" spans="6:11" ht="16.2" thickBot="1" x14ac:dyDescent="0.35">
      <c r="F117" s="122" t="s">
        <v>136</v>
      </c>
      <c r="G117" s="119"/>
      <c r="H117" s="119"/>
      <c r="I117" s="120"/>
      <c r="J117" s="121"/>
      <c r="K117" s="97"/>
    </row>
    <row r="118" spans="6:11" ht="15" thickBot="1" x14ac:dyDescent="0.35">
      <c r="F118" s="123" t="s">
        <v>137</v>
      </c>
      <c r="G118" s="124" t="s">
        <v>138</v>
      </c>
      <c r="H118" s="125" t="s">
        <v>139</v>
      </c>
      <c r="I118" s="120"/>
      <c r="J118" s="121"/>
      <c r="K118" s="97"/>
    </row>
    <row r="119" spans="6:11" ht="15" thickBot="1" x14ac:dyDescent="0.35">
      <c r="F119" s="126" t="s">
        <v>157</v>
      </c>
      <c r="G119" s="134" t="s">
        <v>147</v>
      </c>
      <c r="H119" s="128">
        <v>45</v>
      </c>
      <c r="I119" s="120"/>
      <c r="J119" s="133">
        <f>J112</f>
        <v>0.23</v>
      </c>
      <c r="K119" s="97"/>
    </row>
    <row r="120" spans="6:11" ht="15" thickBot="1" x14ac:dyDescent="0.35">
      <c r="F120" s="126" t="s">
        <v>158</v>
      </c>
      <c r="G120" s="127">
        <v>13.5</v>
      </c>
      <c r="H120" s="128">
        <v>13.5</v>
      </c>
      <c r="I120" s="120" t="s">
        <v>159</v>
      </c>
      <c r="J120" s="133">
        <f>G120*I120/1000</f>
        <v>0.621</v>
      </c>
      <c r="K120" s="97"/>
    </row>
    <row r="121" spans="6:11" ht="15" thickBot="1" x14ac:dyDescent="0.35">
      <c r="F121" s="126" t="s">
        <v>160</v>
      </c>
      <c r="G121" s="127">
        <v>7.2</v>
      </c>
      <c r="H121" s="128">
        <v>6.3</v>
      </c>
      <c r="I121" s="120" t="s">
        <v>161</v>
      </c>
      <c r="J121" s="133">
        <f>G121*I121/1000</f>
        <v>1.1879999999999999</v>
      </c>
      <c r="K121" s="97"/>
    </row>
    <row r="122" spans="6:11" ht="15" thickBot="1" x14ac:dyDescent="0.35">
      <c r="F122" s="126" t="s">
        <v>155</v>
      </c>
      <c r="G122" s="127">
        <v>135</v>
      </c>
      <c r="H122" s="128">
        <v>135</v>
      </c>
      <c r="I122" s="120"/>
      <c r="J122" s="133"/>
      <c r="K122" s="97"/>
    </row>
    <row r="123" spans="6:11" x14ac:dyDescent="0.3">
      <c r="F123" s="168"/>
      <c r="G123" s="169"/>
      <c r="H123" s="169"/>
      <c r="I123" s="120"/>
      <c r="J123" s="133"/>
      <c r="K123" s="97"/>
    </row>
    <row r="124" spans="6:11" x14ac:dyDescent="0.3">
      <c r="F124" s="168" t="s">
        <v>184</v>
      </c>
      <c r="G124" s="137">
        <v>30</v>
      </c>
      <c r="H124" s="169">
        <v>30</v>
      </c>
      <c r="I124" s="161" t="s">
        <v>185</v>
      </c>
      <c r="J124" s="133">
        <f>G124*I124/1000</f>
        <v>1.4765999999999999</v>
      </c>
      <c r="K124" s="97">
        <f>J124</f>
        <v>1.4765999999999999</v>
      </c>
    </row>
    <row r="125" spans="6:11" x14ac:dyDescent="0.3">
      <c r="F125" s="168" t="s">
        <v>186</v>
      </c>
      <c r="G125" s="121">
        <v>5</v>
      </c>
      <c r="H125" s="169">
        <v>5</v>
      </c>
      <c r="I125" s="161" t="s">
        <v>187</v>
      </c>
      <c r="J125" s="133">
        <f>G125*I125/1000</f>
        <v>1.7250000000000001</v>
      </c>
      <c r="K125" s="97">
        <f>J125</f>
        <v>1.7250000000000001</v>
      </c>
    </row>
    <row r="126" spans="6:11" x14ac:dyDescent="0.3">
      <c r="F126" s="168" t="s">
        <v>188</v>
      </c>
      <c r="G126" s="121">
        <v>16</v>
      </c>
      <c r="H126" s="169">
        <v>15</v>
      </c>
      <c r="I126" s="161" t="s">
        <v>189</v>
      </c>
      <c r="J126" s="133">
        <f>G126*I126/1000</f>
        <v>6.16</v>
      </c>
      <c r="K126" s="97">
        <f>J126</f>
        <v>6.16</v>
      </c>
    </row>
    <row r="127" spans="6:11" x14ac:dyDescent="0.3">
      <c r="F127" s="168"/>
      <c r="G127" s="121"/>
      <c r="H127" s="169"/>
      <c r="I127" s="161"/>
      <c r="J127" s="133"/>
      <c r="K127" s="97"/>
    </row>
    <row r="130" spans="6:11" ht="18" x14ac:dyDescent="0.35">
      <c r="F130" s="91" t="s">
        <v>190</v>
      </c>
      <c r="G130" s="92"/>
      <c r="H130" s="92"/>
      <c r="I130" s="93"/>
      <c r="J130" s="92"/>
      <c r="K130" s="183">
        <f>K138+K147+K159+K161</f>
        <v>9.7780360000000002</v>
      </c>
    </row>
    <row r="131" spans="6:11" x14ac:dyDescent="0.3">
      <c r="I131" s="96"/>
      <c r="K131" s="97"/>
    </row>
    <row r="132" spans="6:11" x14ac:dyDescent="0.3">
      <c r="I132" s="96"/>
      <c r="K132" s="97"/>
    </row>
    <row r="133" spans="6:11" ht="21" x14ac:dyDescent="0.3">
      <c r="F133" s="184" t="s">
        <v>191</v>
      </c>
      <c r="G133" s="141"/>
      <c r="H133" s="141"/>
      <c r="I133" s="113"/>
      <c r="J133" s="131"/>
      <c r="K133" s="97"/>
    </row>
    <row r="134" spans="6:11" x14ac:dyDescent="0.3">
      <c r="F134" s="150" t="s">
        <v>192</v>
      </c>
      <c r="G134" s="141"/>
      <c r="H134" s="141"/>
      <c r="I134" s="113"/>
      <c r="J134" s="119"/>
      <c r="K134" s="97"/>
    </row>
    <row r="135" spans="6:11" x14ac:dyDescent="0.3">
      <c r="F135" s="151" t="s">
        <v>166</v>
      </c>
      <c r="G135" s="141"/>
      <c r="H135" s="141"/>
      <c r="I135" s="113"/>
      <c r="J135" s="119"/>
      <c r="K135" s="97"/>
    </row>
    <row r="136" spans="6:11" x14ac:dyDescent="0.3">
      <c r="F136" s="138"/>
      <c r="G136" s="141"/>
      <c r="H136" s="141"/>
      <c r="I136" s="113"/>
      <c r="J136" s="119"/>
      <c r="K136" s="97"/>
    </row>
    <row r="137" spans="6:11" x14ac:dyDescent="0.3">
      <c r="F137" s="152" t="s">
        <v>167</v>
      </c>
      <c r="G137" s="141"/>
      <c r="H137" s="141"/>
      <c r="I137" s="113"/>
      <c r="J137" s="119"/>
      <c r="K137" s="97"/>
    </row>
    <row r="138" spans="6:11" ht="16.2" thickBot="1" x14ac:dyDescent="0.35">
      <c r="F138" s="185" t="s">
        <v>136</v>
      </c>
      <c r="G138" s="141"/>
      <c r="H138" s="141"/>
      <c r="I138" s="113"/>
      <c r="J138" s="119"/>
      <c r="K138" s="97">
        <f>J140+J141+J143+J145</f>
        <v>7.6850360000000002</v>
      </c>
    </row>
    <row r="139" spans="6:11" ht="15" thickBot="1" x14ac:dyDescent="0.35">
      <c r="F139" s="186" t="s">
        <v>137</v>
      </c>
      <c r="G139" s="187" t="s">
        <v>138</v>
      </c>
      <c r="H139" s="188" t="s">
        <v>139</v>
      </c>
      <c r="I139" s="113"/>
      <c r="J139" s="119"/>
      <c r="K139" s="97"/>
    </row>
    <row r="140" spans="6:11" ht="15" thickBot="1" x14ac:dyDescent="0.35">
      <c r="F140" s="189" t="s">
        <v>169</v>
      </c>
      <c r="G140" s="190">
        <v>30.8</v>
      </c>
      <c r="H140" s="191">
        <v>30.8</v>
      </c>
      <c r="I140" s="113">
        <v>31.17</v>
      </c>
      <c r="J140" s="135">
        <f>G140*I140/1000</f>
        <v>0.96003600000000011</v>
      </c>
      <c r="K140" s="97"/>
    </row>
    <row r="141" spans="6:11" ht="15" thickBot="1" x14ac:dyDescent="0.35">
      <c r="F141" s="189" t="s">
        <v>144</v>
      </c>
      <c r="G141" s="190">
        <v>106</v>
      </c>
      <c r="H141" s="191">
        <v>106</v>
      </c>
      <c r="I141" s="113">
        <v>45</v>
      </c>
      <c r="J141" s="135">
        <f>G141*I141/1000</f>
        <v>4.7699999999999996</v>
      </c>
      <c r="K141" s="97"/>
    </row>
    <row r="142" spans="6:11" ht="15" thickBot="1" x14ac:dyDescent="0.35">
      <c r="F142" s="189" t="s">
        <v>155</v>
      </c>
      <c r="G142" s="190">
        <v>70</v>
      </c>
      <c r="H142" s="191">
        <v>70</v>
      </c>
      <c r="I142" s="113"/>
      <c r="J142" s="114"/>
      <c r="K142" s="97"/>
    </row>
    <row r="143" spans="6:11" ht="15" thickBot="1" x14ac:dyDescent="0.35">
      <c r="F143" s="189" t="s">
        <v>158</v>
      </c>
      <c r="G143" s="190">
        <v>5</v>
      </c>
      <c r="H143" s="191">
        <v>5</v>
      </c>
      <c r="I143" s="156">
        <v>46</v>
      </c>
      <c r="J143" s="135">
        <f>G143*I143/1000</f>
        <v>0.23</v>
      </c>
      <c r="K143" s="97"/>
    </row>
    <row r="144" spans="6:11" ht="15" thickBot="1" x14ac:dyDescent="0.35">
      <c r="F144" s="192" t="s">
        <v>193</v>
      </c>
      <c r="G144" s="193" t="s">
        <v>147</v>
      </c>
      <c r="H144" s="194">
        <v>192</v>
      </c>
      <c r="I144" s="113"/>
      <c r="J144" s="114"/>
      <c r="K144" s="97"/>
    </row>
    <row r="145" spans="6:11" ht="15" thickBot="1" x14ac:dyDescent="0.35">
      <c r="F145" s="189" t="s">
        <v>148</v>
      </c>
      <c r="G145" s="190">
        <v>5</v>
      </c>
      <c r="H145" s="191">
        <v>5</v>
      </c>
      <c r="I145" s="156">
        <v>345</v>
      </c>
      <c r="J145" s="135">
        <f>G145*I145/1000</f>
        <v>1.7250000000000001</v>
      </c>
      <c r="K145" s="97"/>
    </row>
    <row r="146" spans="6:11" x14ac:dyDescent="0.3">
      <c r="I146" s="96"/>
      <c r="K146" s="97"/>
    </row>
    <row r="147" spans="6:11" ht="21" x14ac:dyDescent="0.3">
      <c r="F147" s="160" t="s">
        <v>150</v>
      </c>
      <c r="G147" s="119"/>
      <c r="H147" s="119"/>
      <c r="I147" s="161"/>
      <c r="J147" s="129"/>
      <c r="K147" s="97">
        <f>J154+J156</f>
        <v>0.85099999999999998</v>
      </c>
    </row>
    <row r="148" spans="6:11" x14ac:dyDescent="0.3">
      <c r="F148" s="162" t="s">
        <v>166</v>
      </c>
      <c r="G148" s="119"/>
      <c r="H148" s="119"/>
      <c r="I148" s="161"/>
      <c r="J148" s="121"/>
      <c r="K148" s="97"/>
    </row>
    <row r="149" spans="6:11" x14ac:dyDescent="0.3">
      <c r="F149" s="163"/>
      <c r="G149" s="119"/>
      <c r="H149" s="119"/>
      <c r="I149" s="161"/>
      <c r="J149" s="121"/>
      <c r="K149" s="97"/>
    </row>
    <row r="150" spans="6:11" x14ac:dyDescent="0.3">
      <c r="F150" s="164" t="s">
        <v>167</v>
      </c>
      <c r="G150" s="119"/>
      <c r="H150" s="119"/>
      <c r="I150" s="161"/>
      <c r="J150" s="121"/>
      <c r="K150" s="97"/>
    </row>
    <row r="151" spans="6:11" ht="27.6" x14ac:dyDescent="0.3">
      <c r="F151" s="165" t="s">
        <v>175</v>
      </c>
      <c r="G151" s="119"/>
      <c r="H151" s="119"/>
      <c r="I151" s="161"/>
      <c r="J151" s="121"/>
      <c r="K151" s="97"/>
    </row>
    <row r="152" spans="6:11" ht="15.6" x14ac:dyDescent="0.3">
      <c r="F152" s="122" t="s">
        <v>152</v>
      </c>
      <c r="G152" s="119"/>
      <c r="H152" s="119"/>
      <c r="I152" s="161"/>
      <c r="J152" s="121"/>
      <c r="K152" s="97"/>
    </row>
    <row r="153" spans="6:11" x14ac:dyDescent="0.3">
      <c r="F153" s="166" t="s">
        <v>137</v>
      </c>
      <c r="G153" s="167" t="s">
        <v>138</v>
      </c>
      <c r="H153" s="167" t="s">
        <v>139</v>
      </c>
      <c r="I153" s="161"/>
      <c r="J153" s="121"/>
      <c r="K153" s="97"/>
    </row>
    <row r="154" spans="6:11" x14ac:dyDescent="0.3">
      <c r="F154" s="168" t="s">
        <v>153</v>
      </c>
      <c r="G154" s="169">
        <v>0.5</v>
      </c>
      <c r="H154" s="169">
        <v>0.5</v>
      </c>
      <c r="I154" s="161" t="s">
        <v>154</v>
      </c>
      <c r="J154" s="135">
        <f>G154*I154/1000</f>
        <v>0.23</v>
      </c>
      <c r="K154" s="97"/>
    </row>
    <row r="155" spans="6:11" x14ac:dyDescent="0.3">
      <c r="F155" s="168" t="s">
        <v>155</v>
      </c>
      <c r="G155" s="169">
        <v>54</v>
      </c>
      <c r="H155" s="169">
        <v>54</v>
      </c>
      <c r="I155" s="161"/>
      <c r="J155" s="135"/>
      <c r="K155" s="97"/>
    </row>
    <row r="156" spans="6:11" x14ac:dyDescent="0.3">
      <c r="F156" s="168" t="s">
        <v>158</v>
      </c>
      <c r="G156" s="169">
        <v>13.5</v>
      </c>
      <c r="H156" s="169">
        <v>13.5</v>
      </c>
      <c r="I156" s="161" t="s">
        <v>159</v>
      </c>
      <c r="J156" s="135">
        <f>G156*I156/1000</f>
        <v>0.621</v>
      </c>
      <c r="K156" s="97"/>
    </row>
    <row r="157" spans="6:11" x14ac:dyDescent="0.3">
      <c r="F157" s="168" t="s">
        <v>155</v>
      </c>
      <c r="G157" s="169">
        <v>135</v>
      </c>
      <c r="H157" s="169">
        <v>135</v>
      </c>
      <c r="I157" s="161"/>
      <c r="J157" s="135"/>
      <c r="K157" s="97"/>
    </row>
    <row r="158" spans="6:11" ht="15" thickBot="1" x14ac:dyDescent="0.35">
      <c r="F158" s="168"/>
      <c r="G158" s="169"/>
      <c r="H158" s="169"/>
      <c r="I158" s="161"/>
      <c r="J158" s="135"/>
      <c r="K158" s="97"/>
    </row>
    <row r="159" spans="6:11" ht="13.5" customHeight="1" thickBot="1" x14ac:dyDescent="0.35">
      <c r="F159" s="195"/>
      <c r="G159" s="196"/>
      <c r="H159" s="196"/>
      <c r="I159" s="120"/>
      <c r="J159" s="135"/>
      <c r="K159" s="97"/>
    </row>
    <row r="160" spans="6:11" ht="15" customHeight="1" thickBot="1" x14ac:dyDescent="0.35">
      <c r="F160" s="195"/>
      <c r="G160" s="196"/>
      <c r="H160" s="196"/>
      <c r="I160" s="197"/>
      <c r="J160" s="135"/>
      <c r="K160" s="97"/>
    </row>
    <row r="161" spans="6:11" x14ac:dyDescent="0.3">
      <c r="F161" s="138" t="s">
        <v>58</v>
      </c>
      <c r="G161" s="139">
        <v>30</v>
      </c>
      <c r="H161" s="139">
        <v>30</v>
      </c>
      <c r="I161" s="120" t="s">
        <v>162</v>
      </c>
      <c r="J161" s="129">
        <f>G161*I161/1000</f>
        <v>1.242</v>
      </c>
      <c r="K161" s="140">
        <f>J161</f>
        <v>1.242</v>
      </c>
    </row>
    <row r="162" spans="6:11" x14ac:dyDescent="0.3">
      <c r="I162" s="96"/>
      <c r="K162" s="97"/>
    </row>
    <row r="164" spans="6:11" ht="18" x14ac:dyDescent="0.35">
      <c r="F164" s="91" t="s">
        <v>194</v>
      </c>
      <c r="G164" s="92"/>
      <c r="H164" s="92"/>
      <c r="I164" s="93"/>
      <c r="J164" s="92"/>
      <c r="K164" s="183">
        <f>K174+K185+K200</f>
        <v>17.26763</v>
      </c>
    </row>
    <row r="165" spans="6:11" x14ac:dyDescent="0.3">
      <c r="I165" s="96"/>
      <c r="K165" s="97"/>
    </row>
    <row r="166" spans="6:11" x14ac:dyDescent="0.3">
      <c r="I166" s="96"/>
      <c r="K166" s="97"/>
    </row>
    <row r="167" spans="6:11" ht="18" x14ac:dyDescent="0.3">
      <c r="F167" s="198" t="s">
        <v>195</v>
      </c>
      <c r="G167" s="141"/>
      <c r="H167" s="141"/>
      <c r="I167" s="113"/>
      <c r="J167" s="131"/>
      <c r="K167" s="149"/>
    </row>
    <row r="168" spans="6:11" x14ac:dyDescent="0.3">
      <c r="F168" s="150" t="s">
        <v>192</v>
      </c>
      <c r="G168" s="141"/>
      <c r="H168" s="141"/>
      <c r="I168" s="113"/>
      <c r="J168" s="119"/>
      <c r="K168" s="97"/>
    </row>
    <row r="169" spans="6:11" x14ac:dyDescent="0.3">
      <c r="F169" s="151" t="s">
        <v>166</v>
      </c>
      <c r="G169" s="141"/>
      <c r="H169" s="141"/>
      <c r="I169" s="113"/>
      <c r="J169" s="119"/>
      <c r="K169" s="97"/>
    </row>
    <row r="170" spans="6:11" x14ac:dyDescent="0.3">
      <c r="F170" s="138"/>
      <c r="G170" s="141"/>
      <c r="H170" s="141"/>
      <c r="I170" s="113"/>
      <c r="J170" s="119"/>
      <c r="K170" s="97"/>
    </row>
    <row r="171" spans="6:11" x14ac:dyDescent="0.3">
      <c r="F171" s="152" t="s">
        <v>167</v>
      </c>
      <c r="G171" s="141"/>
      <c r="H171" s="141"/>
      <c r="I171" s="113"/>
      <c r="J171" s="119"/>
      <c r="K171" s="97"/>
    </row>
    <row r="172" spans="6:11" x14ac:dyDescent="0.3">
      <c r="F172" s="174"/>
      <c r="G172" s="141"/>
      <c r="H172" s="141"/>
      <c r="I172" s="113"/>
      <c r="J172" s="119"/>
      <c r="K172" s="97"/>
    </row>
    <row r="173" spans="6:11" ht="43.2" x14ac:dyDescent="0.3">
      <c r="F173" s="199" t="s">
        <v>196</v>
      </c>
      <c r="G173" s="141"/>
      <c r="H173" s="141"/>
      <c r="I173" s="113"/>
      <c r="J173" s="119"/>
      <c r="K173" s="97"/>
    </row>
    <row r="174" spans="6:11" ht="16.2" thickBot="1" x14ac:dyDescent="0.35">
      <c r="F174" s="185" t="s">
        <v>136</v>
      </c>
      <c r="G174" s="141"/>
      <c r="H174" s="141"/>
      <c r="I174" s="113"/>
      <c r="J174" s="119"/>
      <c r="K174" s="97">
        <f>J176+J177+J179+J180+J182</f>
        <v>9.0703800000000001</v>
      </c>
    </row>
    <row r="175" spans="6:11" ht="15" thickBot="1" x14ac:dyDescent="0.35">
      <c r="F175" s="186" t="s">
        <v>137</v>
      </c>
      <c r="G175" s="187" t="s">
        <v>138</v>
      </c>
      <c r="H175" s="188" t="s">
        <v>139</v>
      </c>
      <c r="I175" s="113"/>
      <c r="J175" s="119"/>
      <c r="K175" s="97"/>
    </row>
    <row r="176" spans="6:11" ht="15" thickBot="1" x14ac:dyDescent="0.35">
      <c r="F176" s="189" t="s">
        <v>197</v>
      </c>
      <c r="G176" s="190">
        <v>43.4</v>
      </c>
      <c r="H176" s="191">
        <v>43.4</v>
      </c>
      <c r="I176" s="113">
        <v>65</v>
      </c>
      <c r="J176" s="133">
        <f>G176*I176/1000</f>
        <v>2.8210000000000002</v>
      </c>
      <c r="K176" s="97"/>
    </row>
    <row r="177" spans="6:11" ht="15" thickBot="1" x14ac:dyDescent="0.35">
      <c r="F177" s="189" t="s">
        <v>144</v>
      </c>
      <c r="G177" s="190">
        <v>96</v>
      </c>
      <c r="H177" s="191">
        <v>96</v>
      </c>
      <c r="I177" s="113">
        <v>45</v>
      </c>
      <c r="J177" s="133">
        <f>G177*I177/1000</f>
        <v>4.32</v>
      </c>
      <c r="K177" s="97"/>
    </row>
    <row r="178" spans="6:11" ht="15" thickBot="1" x14ac:dyDescent="0.35">
      <c r="F178" s="189" t="s">
        <v>155</v>
      </c>
      <c r="G178" s="190">
        <v>63.9</v>
      </c>
      <c r="H178" s="191">
        <v>63.9</v>
      </c>
      <c r="I178" s="113"/>
      <c r="J178" s="155"/>
      <c r="K178" s="97"/>
    </row>
    <row r="179" spans="6:11" ht="15" thickBot="1" x14ac:dyDescent="0.35">
      <c r="F179" s="189" t="s">
        <v>158</v>
      </c>
      <c r="G179" s="190">
        <v>5.18</v>
      </c>
      <c r="H179" s="191">
        <v>5.18</v>
      </c>
      <c r="I179" s="156">
        <v>46</v>
      </c>
      <c r="J179" s="133">
        <f>G179*I179/1000</f>
        <v>0.23827999999999996</v>
      </c>
      <c r="K179" s="97"/>
    </row>
    <row r="180" spans="6:11" ht="15" thickBot="1" x14ac:dyDescent="0.35">
      <c r="F180" s="189" t="s">
        <v>182</v>
      </c>
      <c r="G180" s="190">
        <v>0.5</v>
      </c>
      <c r="H180" s="191">
        <v>0.5</v>
      </c>
      <c r="I180" s="113">
        <v>15</v>
      </c>
      <c r="J180" s="133">
        <f>G180*I180/1000</f>
        <v>7.4999999999999997E-3</v>
      </c>
      <c r="K180" s="97"/>
    </row>
    <row r="181" spans="6:11" ht="15" thickBot="1" x14ac:dyDescent="0.35">
      <c r="F181" s="192" t="s">
        <v>198</v>
      </c>
      <c r="G181" s="193" t="s">
        <v>147</v>
      </c>
      <c r="H181" s="194">
        <v>195</v>
      </c>
      <c r="I181" s="113"/>
      <c r="J181" s="155"/>
      <c r="K181" s="97"/>
    </row>
    <row r="182" spans="6:11" ht="15" thickBot="1" x14ac:dyDescent="0.35">
      <c r="F182" s="189" t="s">
        <v>148</v>
      </c>
      <c r="G182" s="190">
        <v>4.88</v>
      </c>
      <c r="H182" s="191">
        <v>4.88</v>
      </c>
      <c r="I182" s="156">
        <v>345</v>
      </c>
      <c r="J182" s="133">
        <f>G182*I182/1000</f>
        <v>1.6836</v>
      </c>
      <c r="K182" s="97"/>
    </row>
    <row r="183" spans="6:11" x14ac:dyDescent="0.3">
      <c r="F183" s="163"/>
      <c r="G183" s="119"/>
      <c r="H183" s="119"/>
      <c r="I183" s="113"/>
      <c r="J183" s="119"/>
      <c r="K183" s="97"/>
    </row>
    <row r="184" spans="6:11" ht="21" x14ac:dyDescent="0.3">
      <c r="F184" s="118" t="s">
        <v>150</v>
      </c>
      <c r="G184" s="119"/>
      <c r="H184" s="119"/>
      <c r="I184" s="120"/>
      <c r="J184" s="121"/>
      <c r="K184" s="97"/>
    </row>
    <row r="185" spans="6:11" x14ac:dyDescent="0.3">
      <c r="F185" s="613" t="s">
        <v>151</v>
      </c>
      <c r="G185" s="613"/>
      <c r="H185" s="613"/>
      <c r="I185" s="613"/>
      <c r="J185" s="613"/>
      <c r="K185" s="97">
        <f>J191</f>
        <v>2.0389999999999997</v>
      </c>
    </row>
    <row r="186" spans="6:11" ht="16.2" thickBot="1" x14ac:dyDescent="0.35">
      <c r="F186" s="122" t="s">
        <v>152</v>
      </c>
      <c r="G186" s="119"/>
      <c r="H186" s="119"/>
      <c r="I186" s="120"/>
      <c r="J186" s="121"/>
      <c r="K186" s="97"/>
    </row>
    <row r="187" spans="6:11" ht="15" thickBot="1" x14ac:dyDescent="0.35">
      <c r="F187" s="123" t="s">
        <v>137</v>
      </c>
      <c r="G187" s="124" t="s">
        <v>138</v>
      </c>
      <c r="H187" s="125" t="s">
        <v>139</v>
      </c>
      <c r="I187" s="120"/>
      <c r="J187" s="121"/>
      <c r="K187" s="97"/>
    </row>
    <row r="188" spans="6:11" ht="15" thickBot="1" x14ac:dyDescent="0.35">
      <c r="F188" s="126" t="s">
        <v>153</v>
      </c>
      <c r="G188" s="127">
        <v>0.5</v>
      </c>
      <c r="H188" s="128">
        <v>0.5</v>
      </c>
      <c r="I188" s="120" t="s">
        <v>154</v>
      </c>
      <c r="J188" s="129">
        <f>G188*I188/1000</f>
        <v>0.23</v>
      </c>
      <c r="K188" s="97"/>
    </row>
    <row r="189" spans="6:11" ht="15" thickBot="1" x14ac:dyDescent="0.35">
      <c r="F189" s="126" t="s">
        <v>155</v>
      </c>
      <c r="G189" s="127">
        <v>54</v>
      </c>
      <c r="H189" s="128">
        <v>54</v>
      </c>
      <c r="I189" s="120"/>
      <c r="J189" s="121"/>
      <c r="K189" s="97"/>
    </row>
    <row r="190" spans="6:11" x14ac:dyDescent="0.3">
      <c r="F190" s="130"/>
      <c r="G190" s="131"/>
      <c r="H190" s="131"/>
      <c r="I190" s="120"/>
      <c r="J190" s="121"/>
      <c r="K190" s="97"/>
    </row>
    <row r="191" spans="6:11" ht="18" x14ac:dyDescent="0.3">
      <c r="F191" s="182" t="s">
        <v>156</v>
      </c>
      <c r="G191" s="119"/>
      <c r="H191" s="119"/>
      <c r="I191" s="120"/>
      <c r="J191" s="129">
        <f>J195+J196+J197</f>
        <v>2.0389999999999997</v>
      </c>
      <c r="K191" s="97"/>
    </row>
    <row r="192" spans="6:11" x14ac:dyDescent="0.3">
      <c r="F192" s="613" t="s">
        <v>151</v>
      </c>
      <c r="G192" s="613"/>
      <c r="H192" s="613"/>
      <c r="I192" s="613"/>
      <c r="J192" s="613"/>
      <c r="K192" s="97"/>
    </row>
    <row r="193" spans="6:11" ht="16.2" thickBot="1" x14ac:dyDescent="0.35">
      <c r="F193" s="122" t="s">
        <v>136</v>
      </c>
      <c r="G193" s="119"/>
      <c r="H193" s="119"/>
      <c r="I193" s="120"/>
      <c r="J193" s="121"/>
      <c r="K193" s="97"/>
    </row>
    <row r="194" spans="6:11" ht="15" thickBot="1" x14ac:dyDescent="0.35">
      <c r="F194" s="123" t="s">
        <v>137</v>
      </c>
      <c r="G194" s="124" t="s">
        <v>138</v>
      </c>
      <c r="H194" s="125" t="s">
        <v>139</v>
      </c>
      <c r="I194" s="120"/>
      <c r="J194" s="121"/>
      <c r="K194" s="97"/>
    </row>
    <row r="195" spans="6:11" ht="15" thickBot="1" x14ac:dyDescent="0.35">
      <c r="F195" s="126" t="s">
        <v>157</v>
      </c>
      <c r="G195" s="134" t="s">
        <v>147</v>
      </c>
      <c r="H195" s="128">
        <v>45</v>
      </c>
      <c r="I195" s="120"/>
      <c r="J195" s="129">
        <f>J188</f>
        <v>0.23</v>
      </c>
      <c r="K195" s="97"/>
    </row>
    <row r="196" spans="6:11" ht="15" thickBot="1" x14ac:dyDescent="0.35">
      <c r="F196" s="126" t="s">
        <v>158</v>
      </c>
      <c r="G196" s="127">
        <v>13.5</v>
      </c>
      <c r="H196" s="128">
        <v>13.5</v>
      </c>
      <c r="I196" s="120" t="s">
        <v>159</v>
      </c>
      <c r="J196" s="129">
        <f>G196*I196/1000</f>
        <v>0.621</v>
      </c>
      <c r="K196" s="97"/>
    </row>
    <row r="197" spans="6:11" ht="15" thickBot="1" x14ac:dyDescent="0.35">
      <c r="F197" s="126" t="s">
        <v>160</v>
      </c>
      <c r="G197" s="127">
        <v>7.2</v>
      </c>
      <c r="H197" s="128">
        <v>6.3</v>
      </c>
      <c r="I197" s="120" t="s">
        <v>161</v>
      </c>
      <c r="J197" s="129">
        <f>G197*I197/1000</f>
        <v>1.1879999999999999</v>
      </c>
      <c r="K197" s="97"/>
    </row>
    <row r="198" spans="6:11" ht="15" thickBot="1" x14ac:dyDescent="0.35">
      <c r="F198" s="126" t="s">
        <v>155</v>
      </c>
      <c r="G198" s="127">
        <v>135</v>
      </c>
      <c r="H198" s="128">
        <v>135</v>
      </c>
      <c r="I198" s="120"/>
      <c r="J198" s="121"/>
      <c r="K198" s="97"/>
    </row>
    <row r="199" spans="6:11" x14ac:dyDescent="0.3">
      <c r="I199" s="96"/>
      <c r="K199" s="97"/>
    </row>
    <row r="200" spans="6:11" ht="18" x14ac:dyDescent="0.3">
      <c r="F200" s="200" t="s">
        <v>199</v>
      </c>
      <c r="J200" s="135"/>
      <c r="K200" s="97">
        <f>K211+K213</f>
        <v>6.1582499999999998</v>
      </c>
    </row>
    <row r="201" spans="6:11" x14ac:dyDescent="0.3">
      <c r="F201" s="201" t="s">
        <v>129</v>
      </c>
      <c r="J201" s="135"/>
      <c r="K201" s="97"/>
    </row>
    <row r="202" spans="6:11" x14ac:dyDescent="0.3">
      <c r="F202" s="201"/>
      <c r="I202" s="197"/>
      <c r="J202" s="135"/>
      <c r="K202" s="97"/>
    </row>
    <row r="203" spans="6:11" x14ac:dyDescent="0.3">
      <c r="F203" s="202" t="s">
        <v>130</v>
      </c>
      <c r="I203" s="197"/>
      <c r="J203" s="135"/>
      <c r="K203" s="97"/>
    </row>
    <row r="204" spans="6:11" x14ac:dyDescent="0.3">
      <c r="F204" s="203" t="s">
        <v>131</v>
      </c>
      <c r="I204" s="197"/>
      <c r="J204" s="135"/>
      <c r="K204" s="97"/>
    </row>
    <row r="205" spans="6:11" x14ac:dyDescent="0.3">
      <c r="F205" s="203" t="s">
        <v>132</v>
      </c>
      <c r="I205" s="197"/>
      <c r="J205" s="135"/>
      <c r="K205" s="97"/>
    </row>
    <row r="206" spans="6:11" x14ac:dyDescent="0.3">
      <c r="F206" s="101"/>
      <c r="I206" s="197"/>
      <c r="J206" s="135"/>
      <c r="K206" s="97"/>
    </row>
    <row r="207" spans="6:11" ht="28.8" x14ac:dyDescent="0.3">
      <c r="F207" s="204" t="s">
        <v>200</v>
      </c>
      <c r="I207" s="197"/>
      <c r="J207" s="135"/>
      <c r="K207" s="97"/>
    </row>
    <row r="208" spans="6:11" x14ac:dyDescent="0.3">
      <c r="F208" s="205" t="s">
        <v>201</v>
      </c>
      <c r="I208" s="197"/>
      <c r="J208" s="135"/>
      <c r="K208" s="97"/>
    </row>
    <row r="209" spans="6:11" ht="16.2" thickBot="1" x14ac:dyDescent="0.35">
      <c r="F209" s="206" t="s">
        <v>152</v>
      </c>
      <c r="I209" s="197"/>
      <c r="J209" s="135"/>
      <c r="K209" s="97"/>
    </row>
    <row r="210" spans="6:11" ht="28.2" thickBot="1" x14ac:dyDescent="0.35">
      <c r="F210" s="207" t="s">
        <v>137</v>
      </c>
      <c r="G210" s="208" t="s">
        <v>138</v>
      </c>
      <c r="H210" s="209" t="s">
        <v>139</v>
      </c>
      <c r="I210" s="197"/>
      <c r="J210" s="135"/>
      <c r="K210" s="97"/>
    </row>
    <row r="211" spans="6:11" ht="15" thickBot="1" x14ac:dyDescent="0.35">
      <c r="F211" s="195" t="s">
        <v>148</v>
      </c>
      <c r="G211" s="196">
        <v>12.5</v>
      </c>
      <c r="H211" s="210">
        <v>12.5</v>
      </c>
      <c r="I211" s="197">
        <v>345</v>
      </c>
      <c r="J211" s="135">
        <f>G211*I211/1000</f>
        <v>4.3125</v>
      </c>
      <c r="K211" s="97">
        <f>J211</f>
        <v>4.3125</v>
      </c>
    </row>
    <row r="212" spans="6:11" ht="15" thickBot="1" x14ac:dyDescent="0.35">
      <c r="F212" s="195" t="s">
        <v>202</v>
      </c>
      <c r="G212" s="196">
        <v>12.5</v>
      </c>
      <c r="H212" s="210">
        <v>12.5</v>
      </c>
      <c r="I212" s="197"/>
      <c r="J212" s="135"/>
      <c r="K212" s="97"/>
    </row>
    <row r="213" spans="6:11" ht="15" thickBot="1" x14ac:dyDescent="0.35">
      <c r="F213" s="195" t="s">
        <v>184</v>
      </c>
      <c r="G213" s="196">
        <v>37.5</v>
      </c>
      <c r="H213" s="196">
        <v>37.5</v>
      </c>
      <c r="I213" s="120" t="s">
        <v>185</v>
      </c>
      <c r="J213" s="135">
        <f>G213*I213/1000</f>
        <v>1.84575</v>
      </c>
      <c r="K213" s="97">
        <f>J213</f>
        <v>1.84575</v>
      </c>
    </row>
    <row r="214" spans="6:11" ht="15" thickBot="1" x14ac:dyDescent="0.35">
      <c r="F214" s="195" t="s">
        <v>203</v>
      </c>
      <c r="G214" s="196">
        <v>37.5</v>
      </c>
      <c r="H214" s="196">
        <v>37.5</v>
      </c>
      <c r="I214" s="197"/>
      <c r="J214" s="135"/>
      <c r="K214" s="97"/>
    </row>
    <row r="215" spans="6:11" x14ac:dyDescent="0.3">
      <c r="I215" s="96"/>
      <c r="K215" s="97"/>
    </row>
    <row r="216" spans="6:11" x14ac:dyDescent="0.3">
      <c r="I216" s="96"/>
      <c r="K216" s="97"/>
    </row>
    <row r="218" spans="6:11" ht="18" x14ac:dyDescent="0.35">
      <c r="F218" s="91" t="s">
        <v>204</v>
      </c>
      <c r="G218" s="92"/>
      <c r="H218" s="92"/>
      <c r="I218" s="93"/>
      <c r="J218" s="92"/>
      <c r="K218" s="183">
        <f>K227+K240+K243+K250+K251</f>
        <v>52.048881721311474</v>
      </c>
    </row>
    <row r="219" spans="6:11" x14ac:dyDescent="0.3">
      <c r="I219" s="96"/>
      <c r="K219" s="97"/>
    </row>
    <row r="220" spans="6:11" ht="29.4" x14ac:dyDescent="0.3">
      <c r="F220" s="95" t="s">
        <v>205</v>
      </c>
      <c r="I220" s="96"/>
      <c r="K220" s="97"/>
    </row>
    <row r="221" spans="6:11" x14ac:dyDescent="0.3">
      <c r="F221" s="98" t="s">
        <v>129</v>
      </c>
      <c r="I221" s="96"/>
      <c r="K221" s="97"/>
    </row>
    <row r="222" spans="6:11" x14ac:dyDescent="0.3">
      <c r="I222" s="96"/>
      <c r="K222" s="97"/>
    </row>
    <row r="223" spans="6:11" x14ac:dyDescent="0.3">
      <c r="F223" s="99" t="s">
        <v>130</v>
      </c>
      <c r="I223" s="96"/>
      <c r="K223" s="97"/>
    </row>
    <row r="224" spans="6:11" x14ac:dyDescent="0.3">
      <c r="F224" s="100" t="s">
        <v>131</v>
      </c>
      <c r="I224" s="96"/>
      <c r="K224" s="97"/>
    </row>
    <row r="225" spans="5:11" x14ac:dyDescent="0.3">
      <c r="F225" s="100" t="s">
        <v>132</v>
      </c>
      <c r="I225" s="96"/>
      <c r="K225" s="97"/>
    </row>
    <row r="226" spans="5:11" x14ac:dyDescent="0.3">
      <c r="F226" s="103" t="s">
        <v>206</v>
      </c>
      <c r="I226" s="96"/>
      <c r="K226" s="97"/>
    </row>
    <row r="227" spans="5:11" ht="16.2" thickBot="1" x14ac:dyDescent="0.35">
      <c r="F227" s="104" t="s">
        <v>136</v>
      </c>
      <c r="I227" s="96"/>
      <c r="J227" s="158"/>
      <c r="K227" s="97">
        <f>J229+J230+J231+J232+J233+J234+J235+J236+J237+J238</f>
        <v>47.447685</v>
      </c>
    </row>
    <row r="228" spans="5:11" ht="15" thickBot="1" x14ac:dyDescent="0.35">
      <c r="F228" s="105" t="s">
        <v>137</v>
      </c>
      <c r="G228" s="106" t="s">
        <v>138</v>
      </c>
      <c r="H228" s="107" t="s">
        <v>139</v>
      </c>
      <c r="I228" s="211" t="s">
        <v>140</v>
      </c>
      <c r="J228" s="212" t="s">
        <v>141</v>
      </c>
      <c r="K228" s="97"/>
    </row>
    <row r="229" spans="5:11" ht="15" thickBot="1" x14ac:dyDescent="0.35">
      <c r="E229" s="141"/>
      <c r="F229" s="213" t="s">
        <v>168</v>
      </c>
      <c r="G229" s="111">
        <v>188</v>
      </c>
      <c r="H229" s="112">
        <v>186</v>
      </c>
      <c r="I229" s="214">
        <v>206.51</v>
      </c>
      <c r="J229" s="215">
        <f>I229*G229/1000</f>
        <v>38.823879999999996</v>
      </c>
      <c r="K229" s="97"/>
    </row>
    <row r="230" spans="5:11" ht="15" thickBot="1" x14ac:dyDescent="0.35">
      <c r="E230" s="141"/>
      <c r="F230" s="213" t="s">
        <v>169</v>
      </c>
      <c r="G230" s="111">
        <v>12.9</v>
      </c>
      <c r="H230" s="112">
        <v>12.9</v>
      </c>
      <c r="I230" s="142">
        <v>29</v>
      </c>
      <c r="J230" s="215">
        <f t="shared" ref="J230:J232" si="1">I230*G230/1000</f>
        <v>0.37410000000000004</v>
      </c>
      <c r="K230" s="97"/>
    </row>
    <row r="231" spans="5:11" ht="15" thickBot="1" x14ac:dyDescent="0.35">
      <c r="E231" s="141"/>
      <c r="F231" s="213" t="s">
        <v>155</v>
      </c>
      <c r="G231" s="111">
        <v>48</v>
      </c>
      <c r="H231" s="112">
        <v>48</v>
      </c>
      <c r="I231" s="113"/>
      <c r="J231" s="215">
        <f t="shared" si="1"/>
        <v>0</v>
      </c>
      <c r="K231" s="97"/>
    </row>
    <row r="232" spans="5:11" ht="15" thickBot="1" x14ac:dyDescent="0.35">
      <c r="E232" s="141"/>
      <c r="F232" s="213" t="s">
        <v>207</v>
      </c>
      <c r="G232" s="111">
        <v>48</v>
      </c>
      <c r="H232" s="112">
        <v>48</v>
      </c>
      <c r="I232" s="156">
        <v>45</v>
      </c>
      <c r="J232" s="215">
        <f t="shared" si="1"/>
        <v>2.16</v>
      </c>
      <c r="K232" s="97"/>
    </row>
    <row r="233" spans="5:11" ht="15" thickBot="1" x14ac:dyDescent="0.35">
      <c r="E233" s="141"/>
      <c r="F233" s="213" t="s">
        <v>142</v>
      </c>
      <c r="G233" s="111">
        <v>6</v>
      </c>
      <c r="H233" s="112">
        <v>6</v>
      </c>
      <c r="I233" s="156">
        <v>5.67</v>
      </c>
      <c r="J233" s="215">
        <f>G233/40*5.2</f>
        <v>0.78</v>
      </c>
      <c r="K233" s="97"/>
    </row>
    <row r="234" spans="5:11" ht="15" thickBot="1" x14ac:dyDescent="0.35">
      <c r="E234" s="141"/>
      <c r="F234" s="213" t="s">
        <v>158</v>
      </c>
      <c r="G234" s="111">
        <v>12.9</v>
      </c>
      <c r="H234" s="112">
        <v>12.9</v>
      </c>
      <c r="I234" s="156">
        <v>46</v>
      </c>
      <c r="J234" s="215">
        <f t="shared" ref="J234" si="2">I234*G234/1000</f>
        <v>0.59339999999999993</v>
      </c>
      <c r="K234" s="97"/>
    </row>
    <row r="235" spans="5:11" ht="15" thickBot="1" x14ac:dyDescent="0.35">
      <c r="E235" s="141"/>
      <c r="F235" s="213" t="s">
        <v>170</v>
      </c>
      <c r="G235" s="111">
        <v>0.02</v>
      </c>
      <c r="H235" s="112">
        <v>0.02</v>
      </c>
      <c r="I235" s="156">
        <v>1.33</v>
      </c>
      <c r="J235" s="215">
        <f>I235*H235</f>
        <v>2.6600000000000002E-2</v>
      </c>
      <c r="K235" s="97"/>
    </row>
    <row r="236" spans="5:11" ht="15" thickBot="1" x14ac:dyDescent="0.35">
      <c r="E236" s="141"/>
      <c r="F236" s="213" t="s">
        <v>208</v>
      </c>
      <c r="G236" s="111">
        <v>6.94</v>
      </c>
      <c r="H236" s="112">
        <v>6.94</v>
      </c>
      <c r="I236" s="156">
        <v>135.75</v>
      </c>
      <c r="J236" s="215">
        <f t="shared" ref="J236:J238" si="3">I236*G236/1000</f>
        <v>0.94210499999999997</v>
      </c>
      <c r="K236" s="97"/>
    </row>
    <row r="237" spans="5:11" ht="15" thickBot="1" x14ac:dyDescent="0.35">
      <c r="E237" s="141"/>
      <c r="F237" s="213" t="s">
        <v>209</v>
      </c>
      <c r="G237" s="111">
        <v>6.94</v>
      </c>
      <c r="H237" s="112">
        <v>6.94</v>
      </c>
      <c r="I237" s="156">
        <v>195</v>
      </c>
      <c r="J237" s="133">
        <f t="shared" si="3"/>
        <v>1.3533000000000002</v>
      </c>
      <c r="K237" s="97"/>
    </row>
    <row r="238" spans="5:11" ht="15" thickBot="1" x14ac:dyDescent="0.35">
      <c r="E238" s="141"/>
      <c r="F238" s="213" t="s">
        <v>148</v>
      </c>
      <c r="G238" s="111">
        <v>6.94</v>
      </c>
      <c r="H238" s="112">
        <v>6.94</v>
      </c>
      <c r="I238" s="113">
        <v>345</v>
      </c>
      <c r="J238" s="133">
        <f t="shared" si="3"/>
        <v>2.3943000000000003</v>
      </c>
      <c r="K238" s="97"/>
    </row>
    <row r="239" spans="5:11" x14ac:dyDescent="0.3">
      <c r="I239" s="96"/>
      <c r="K239" s="97"/>
    </row>
    <row r="240" spans="5:11" x14ac:dyDescent="0.3">
      <c r="F240" s="90" t="s">
        <v>174</v>
      </c>
      <c r="H240" s="159">
        <v>30</v>
      </c>
      <c r="I240" s="96">
        <v>51</v>
      </c>
      <c r="J240" s="158">
        <f>I240/0.61/1000*H240</f>
        <v>2.5081967213114753</v>
      </c>
      <c r="K240" s="97">
        <f>J240</f>
        <v>2.5081967213114753</v>
      </c>
    </row>
    <row r="241" spans="6:11" x14ac:dyDescent="0.3">
      <c r="I241" s="96"/>
      <c r="K241" s="97"/>
    </row>
    <row r="242" spans="6:11" ht="21" x14ac:dyDescent="0.3">
      <c r="F242" s="118" t="s">
        <v>150</v>
      </c>
      <c r="G242" s="119"/>
      <c r="H242" s="119"/>
      <c r="I242" s="120"/>
      <c r="J242" s="121"/>
      <c r="K242" s="97"/>
    </row>
    <row r="243" spans="6:11" x14ac:dyDescent="0.3">
      <c r="F243" s="613" t="s">
        <v>151</v>
      </c>
      <c r="G243" s="613"/>
      <c r="H243" s="613"/>
      <c r="I243" s="613"/>
      <c r="J243" s="613"/>
      <c r="K243" s="97">
        <f>K246+K248</f>
        <v>0.85099999999999998</v>
      </c>
    </row>
    <row r="244" spans="6:11" ht="16.2" thickBot="1" x14ac:dyDescent="0.35">
      <c r="F244" s="122" t="s">
        <v>152</v>
      </c>
      <c r="G244" s="119"/>
      <c r="H244" s="119"/>
      <c r="I244" s="120"/>
      <c r="J244" s="121"/>
      <c r="K244" s="97"/>
    </row>
    <row r="245" spans="6:11" ht="15" thickBot="1" x14ac:dyDescent="0.35">
      <c r="F245" s="123" t="s">
        <v>137</v>
      </c>
      <c r="G245" s="124" t="s">
        <v>138</v>
      </c>
      <c r="H245" s="125" t="s">
        <v>139</v>
      </c>
      <c r="I245" s="120"/>
      <c r="J245" s="121"/>
      <c r="K245" s="97"/>
    </row>
    <row r="246" spans="6:11" ht="15" thickBot="1" x14ac:dyDescent="0.35">
      <c r="F246" s="126" t="s">
        <v>153</v>
      </c>
      <c r="G246" s="127">
        <v>0.5</v>
      </c>
      <c r="H246" s="128">
        <v>0.5</v>
      </c>
      <c r="I246" s="120" t="s">
        <v>154</v>
      </c>
      <c r="J246" s="129">
        <f>G246*I246/1000</f>
        <v>0.23</v>
      </c>
      <c r="K246" s="97">
        <f>J246</f>
        <v>0.23</v>
      </c>
    </row>
    <row r="247" spans="6:11" ht="15" thickBot="1" x14ac:dyDescent="0.35">
      <c r="F247" s="126" t="s">
        <v>155</v>
      </c>
      <c r="G247" s="127">
        <v>54</v>
      </c>
      <c r="H247" s="128">
        <v>54</v>
      </c>
      <c r="I247" s="120"/>
      <c r="J247" s="121"/>
      <c r="K247" s="97"/>
    </row>
    <row r="248" spans="6:11" ht="15" thickBot="1" x14ac:dyDescent="0.35">
      <c r="F248" s="126" t="s">
        <v>158</v>
      </c>
      <c r="G248" s="127">
        <v>13.5</v>
      </c>
      <c r="H248" s="128">
        <v>13.5</v>
      </c>
      <c r="I248" s="120" t="s">
        <v>159</v>
      </c>
      <c r="J248" s="129">
        <f>G248*I248/1000</f>
        <v>0.621</v>
      </c>
      <c r="K248" s="97">
        <f>J248</f>
        <v>0.621</v>
      </c>
    </row>
    <row r="249" spans="6:11" ht="15" thickBot="1" x14ac:dyDescent="0.35">
      <c r="F249" s="126" t="s">
        <v>155</v>
      </c>
      <c r="G249" s="127">
        <v>135</v>
      </c>
      <c r="H249" s="128">
        <v>135</v>
      </c>
      <c r="I249" s="120"/>
      <c r="J249" s="121"/>
      <c r="K249" s="97"/>
    </row>
    <row r="250" spans="6:11" x14ac:dyDescent="0.3">
      <c r="H250" s="159"/>
      <c r="I250" s="96"/>
      <c r="J250" s="158">
        <f>I250/0.61/1000*H250</f>
        <v>0</v>
      </c>
      <c r="K250" s="97">
        <f>J250</f>
        <v>0</v>
      </c>
    </row>
    <row r="251" spans="6:11" x14ac:dyDescent="0.3">
      <c r="F251" s="138" t="s">
        <v>58</v>
      </c>
      <c r="G251" s="139">
        <v>30</v>
      </c>
      <c r="H251" s="139">
        <v>30</v>
      </c>
      <c r="I251" s="120" t="s">
        <v>162</v>
      </c>
      <c r="J251" s="129">
        <f>G251*I251/1000</f>
        <v>1.242</v>
      </c>
      <c r="K251" s="140">
        <f>J251</f>
        <v>1.242</v>
      </c>
    </row>
    <row r="254" spans="6:11" ht="15.6" x14ac:dyDescent="0.3">
      <c r="F254" s="143" t="s">
        <v>210</v>
      </c>
      <c r="G254" s="92"/>
      <c r="H254" s="92"/>
      <c r="I254" s="93"/>
      <c r="J254" s="144"/>
      <c r="K254" s="94">
        <f>K261+K270+K279+K280+K281</f>
        <v>19.437199999999997</v>
      </c>
    </row>
    <row r="255" spans="6:11" x14ac:dyDescent="0.3">
      <c r="I255" s="96"/>
      <c r="K255" s="97"/>
    </row>
    <row r="256" spans="6:11" ht="18" x14ac:dyDescent="0.3">
      <c r="F256" s="198" t="s">
        <v>211</v>
      </c>
      <c r="G256" s="141"/>
      <c r="H256" s="141"/>
      <c r="I256" s="113"/>
      <c r="J256" s="119"/>
      <c r="K256" s="149"/>
    </row>
    <row r="257" spans="6:11" x14ac:dyDescent="0.3">
      <c r="F257" s="150" t="s">
        <v>192</v>
      </c>
      <c r="G257" s="141"/>
      <c r="H257" s="141"/>
      <c r="I257" s="113"/>
      <c r="J257" s="119"/>
      <c r="K257" s="149"/>
    </row>
    <row r="258" spans="6:11" x14ac:dyDescent="0.3">
      <c r="F258" s="151" t="s">
        <v>166</v>
      </c>
      <c r="G258" s="141"/>
      <c r="H258" s="141"/>
      <c r="I258" s="113"/>
      <c r="J258" s="119"/>
      <c r="K258" s="149"/>
    </row>
    <row r="259" spans="6:11" x14ac:dyDescent="0.3">
      <c r="F259" s="138"/>
      <c r="G259" s="141"/>
      <c r="H259" s="141"/>
      <c r="I259" s="113"/>
      <c r="J259" s="119"/>
      <c r="K259" s="149"/>
    </row>
    <row r="260" spans="6:11" x14ac:dyDescent="0.3">
      <c r="F260" s="152" t="s">
        <v>167</v>
      </c>
      <c r="G260" s="141"/>
      <c r="H260" s="141"/>
      <c r="I260" s="113"/>
      <c r="J260" s="119"/>
      <c r="K260" s="97"/>
    </row>
    <row r="261" spans="6:11" ht="16.2" thickBot="1" x14ac:dyDescent="0.35">
      <c r="F261" s="185" t="s">
        <v>136</v>
      </c>
      <c r="G261" s="141"/>
      <c r="H261" s="141"/>
      <c r="I261" s="113"/>
      <c r="J261" s="119"/>
      <c r="K261" s="97">
        <f>J263+J265+J266+J268</f>
        <v>8.0366</v>
      </c>
    </row>
    <row r="262" spans="6:11" ht="15" thickBot="1" x14ac:dyDescent="0.35">
      <c r="F262" s="186" t="s">
        <v>137</v>
      </c>
      <c r="G262" s="187" t="s">
        <v>138</v>
      </c>
      <c r="H262" s="188" t="s">
        <v>139</v>
      </c>
      <c r="I262" s="113"/>
      <c r="J262" s="119"/>
      <c r="K262" s="97"/>
    </row>
    <row r="263" spans="6:11" ht="15" thickBot="1" x14ac:dyDescent="0.35">
      <c r="F263" s="189" t="s">
        <v>212</v>
      </c>
      <c r="G263" s="190">
        <v>40</v>
      </c>
      <c r="H263" s="191">
        <v>40</v>
      </c>
      <c r="I263" s="113">
        <v>26.04</v>
      </c>
      <c r="J263" s="133">
        <f>G263*I263/1000</f>
        <v>1.0415999999999999</v>
      </c>
      <c r="K263" s="97"/>
    </row>
    <row r="264" spans="6:11" ht="15" thickBot="1" x14ac:dyDescent="0.35">
      <c r="F264" s="189" t="s">
        <v>155</v>
      </c>
      <c r="G264" s="190">
        <v>56</v>
      </c>
      <c r="H264" s="191">
        <v>56</v>
      </c>
      <c r="I264" s="113"/>
      <c r="J264" s="155"/>
      <c r="K264" s="97"/>
    </row>
    <row r="265" spans="6:11" ht="15" thickBot="1" x14ac:dyDescent="0.35">
      <c r="F265" s="189" t="s">
        <v>144</v>
      </c>
      <c r="G265" s="190">
        <v>112</v>
      </c>
      <c r="H265" s="191">
        <v>112</v>
      </c>
      <c r="I265" s="113">
        <v>45</v>
      </c>
      <c r="J265" s="133">
        <f>G265*I265/1000</f>
        <v>5.04</v>
      </c>
      <c r="K265" s="97"/>
    </row>
    <row r="266" spans="6:11" ht="15" thickBot="1" x14ac:dyDescent="0.35">
      <c r="F266" s="189" t="s">
        <v>158</v>
      </c>
      <c r="G266" s="190">
        <v>5</v>
      </c>
      <c r="H266" s="191">
        <v>5</v>
      </c>
      <c r="I266" s="113">
        <v>46</v>
      </c>
      <c r="J266" s="133">
        <f>G266*I266/1000</f>
        <v>0.23</v>
      </c>
      <c r="K266" s="97"/>
    </row>
    <row r="267" spans="6:11" ht="15" thickBot="1" x14ac:dyDescent="0.35">
      <c r="F267" s="192" t="s">
        <v>213</v>
      </c>
      <c r="G267" s="193" t="s">
        <v>147</v>
      </c>
      <c r="H267" s="194">
        <v>192</v>
      </c>
      <c r="I267" s="113"/>
      <c r="J267" s="155"/>
      <c r="K267" s="97"/>
    </row>
    <row r="268" spans="6:11" ht="15" thickBot="1" x14ac:dyDescent="0.35">
      <c r="F268" s="189" t="s">
        <v>148</v>
      </c>
      <c r="G268" s="190">
        <v>5</v>
      </c>
      <c r="H268" s="191">
        <v>5</v>
      </c>
      <c r="I268" s="113">
        <v>345</v>
      </c>
      <c r="J268" s="133">
        <f>G268*I268/1000</f>
        <v>1.7250000000000001</v>
      </c>
      <c r="K268" s="97"/>
    </row>
    <row r="269" spans="6:11" x14ac:dyDescent="0.3">
      <c r="I269" s="96"/>
      <c r="K269" s="97"/>
    </row>
    <row r="270" spans="6:11" ht="18" x14ac:dyDescent="0.3">
      <c r="F270" s="182" t="s">
        <v>156</v>
      </c>
      <c r="G270" s="119"/>
      <c r="H270" s="119"/>
      <c r="I270" s="120"/>
      <c r="J270" s="129">
        <f>J274+J275+J276</f>
        <v>2.0389999999999997</v>
      </c>
      <c r="K270" s="97">
        <f>K274+K275+K276</f>
        <v>2.0389999999999997</v>
      </c>
    </row>
    <row r="271" spans="6:11" x14ac:dyDescent="0.3">
      <c r="F271" s="613" t="s">
        <v>151</v>
      </c>
      <c r="G271" s="613"/>
      <c r="H271" s="613"/>
      <c r="I271" s="613"/>
      <c r="J271" s="613"/>
      <c r="K271" s="97"/>
    </row>
    <row r="272" spans="6:11" ht="16.2" thickBot="1" x14ac:dyDescent="0.35">
      <c r="F272" s="122" t="s">
        <v>136</v>
      </c>
      <c r="G272" s="119"/>
      <c r="H272" s="119"/>
      <c r="I272" s="120"/>
      <c r="J272" s="121"/>
      <c r="K272" s="97"/>
    </row>
    <row r="273" spans="6:11" ht="15" thickBot="1" x14ac:dyDescent="0.35">
      <c r="F273" s="123" t="s">
        <v>137</v>
      </c>
      <c r="G273" s="124" t="s">
        <v>138</v>
      </c>
      <c r="H273" s="125" t="s">
        <v>139</v>
      </c>
      <c r="I273" s="120"/>
      <c r="J273" s="121"/>
      <c r="K273" s="97"/>
    </row>
    <row r="274" spans="6:11" ht="15" thickBot="1" x14ac:dyDescent="0.35">
      <c r="F274" s="126" t="s">
        <v>153</v>
      </c>
      <c r="G274" s="127">
        <v>0.5</v>
      </c>
      <c r="H274" s="128">
        <v>0.5</v>
      </c>
      <c r="I274" s="120" t="s">
        <v>154</v>
      </c>
      <c r="J274" s="129">
        <f>G274*I274/1000</f>
        <v>0.23</v>
      </c>
      <c r="K274" s="97">
        <f>J274</f>
        <v>0.23</v>
      </c>
    </row>
    <row r="275" spans="6:11" ht="15" thickBot="1" x14ac:dyDescent="0.35">
      <c r="F275" s="126" t="s">
        <v>158</v>
      </c>
      <c r="G275" s="127">
        <v>13.5</v>
      </c>
      <c r="H275" s="128">
        <v>13.5</v>
      </c>
      <c r="I275" s="120" t="s">
        <v>159</v>
      </c>
      <c r="J275" s="129">
        <f>G275*I275/1000</f>
        <v>0.621</v>
      </c>
      <c r="K275" s="97">
        <f>J275</f>
        <v>0.621</v>
      </c>
    </row>
    <row r="276" spans="6:11" ht="15" thickBot="1" x14ac:dyDescent="0.35">
      <c r="F276" s="126" t="s">
        <v>160</v>
      </c>
      <c r="G276" s="127">
        <v>7.2</v>
      </c>
      <c r="H276" s="128">
        <v>6.3</v>
      </c>
      <c r="I276" s="120" t="s">
        <v>161</v>
      </c>
      <c r="J276" s="129">
        <f>G276*I276/1000</f>
        <v>1.1879999999999999</v>
      </c>
      <c r="K276" s="97">
        <f>J276</f>
        <v>1.1879999999999999</v>
      </c>
    </row>
    <row r="277" spans="6:11" ht="15" thickBot="1" x14ac:dyDescent="0.35">
      <c r="F277" s="126" t="s">
        <v>155</v>
      </c>
      <c r="G277" s="127">
        <v>135</v>
      </c>
      <c r="H277" s="128">
        <v>135</v>
      </c>
      <c r="I277" s="120"/>
      <c r="J277" s="121"/>
      <c r="K277" s="97"/>
    </row>
    <row r="278" spans="6:11" x14ac:dyDescent="0.3">
      <c r="F278" s="168"/>
      <c r="G278" s="169"/>
      <c r="H278" s="169"/>
      <c r="I278" s="161"/>
      <c r="J278" s="121"/>
      <c r="K278" s="97"/>
    </row>
    <row r="279" spans="6:11" x14ac:dyDescent="0.3">
      <c r="F279" s="168" t="s">
        <v>184</v>
      </c>
      <c r="G279" s="137">
        <v>30</v>
      </c>
      <c r="H279" s="169">
        <v>30</v>
      </c>
      <c r="I279" s="161" t="s">
        <v>185</v>
      </c>
      <c r="J279" s="133">
        <f>G279*I279/1000</f>
        <v>1.4765999999999999</v>
      </c>
      <c r="K279" s="97">
        <f t="shared" ref="K279:K281" si="4">J279</f>
        <v>1.4765999999999999</v>
      </c>
    </row>
    <row r="280" spans="6:11" x14ac:dyDescent="0.3">
      <c r="F280" s="168" t="s">
        <v>186</v>
      </c>
      <c r="G280" s="121">
        <v>5</v>
      </c>
      <c r="H280" s="169">
        <v>5</v>
      </c>
      <c r="I280" s="161" t="s">
        <v>187</v>
      </c>
      <c r="J280" s="133">
        <f>G280*I280/1000</f>
        <v>1.7250000000000001</v>
      </c>
      <c r="K280" s="97">
        <f t="shared" si="4"/>
        <v>1.7250000000000001</v>
      </c>
    </row>
    <row r="281" spans="6:11" x14ac:dyDescent="0.3">
      <c r="F281" s="168" t="s">
        <v>188</v>
      </c>
      <c r="G281" s="121">
        <v>16</v>
      </c>
      <c r="H281" s="169">
        <v>15</v>
      </c>
      <c r="I281" s="161" t="s">
        <v>189</v>
      </c>
      <c r="J281" s="133">
        <f>G281*I281/1000</f>
        <v>6.16</v>
      </c>
      <c r="K281" s="97">
        <f t="shared" si="4"/>
        <v>6.16</v>
      </c>
    </row>
    <row r="284" spans="6:11" ht="18" x14ac:dyDescent="0.35">
      <c r="F284" s="91" t="s">
        <v>214</v>
      </c>
      <c r="G284" s="92"/>
      <c r="H284" s="92"/>
      <c r="I284" s="93"/>
      <c r="J284" s="92"/>
      <c r="K284" s="183">
        <f>K296+K306+K320</f>
        <v>32.295500000000004</v>
      </c>
    </row>
    <row r="285" spans="6:11" x14ac:dyDescent="0.3">
      <c r="I285" s="96"/>
      <c r="K285" s="97"/>
    </row>
    <row r="286" spans="6:11" ht="29.4" x14ac:dyDescent="0.3">
      <c r="F286" s="95" t="s">
        <v>128</v>
      </c>
      <c r="I286" s="96"/>
      <c r="K286" s="97"/>
    </row>
    <row r="287" spans="6:11" x14ac:dyDescent="0.3">
      <c r="F287" s="98" t="s">
        <v>129</v>
      </c>
      <c r="I287" s="96"/>
      <c r="K287" s="97"/>
    </row>
    <row r="288" spans="6:11" x14ac:dyDescent="0.3">
      <c r="I288" s="96"/>
      <c r="K288" s="97"/>
    </row>
    <row r="289" spans="6:11" x14ac:dyDescent="0.3">
      <c r="F289" s="99" t="s">
        <v>130</v>
      </c>
      <c r="I289" s="96"/>
      <c r="K289" s="97"/>
    </row>
    <row r="290" spans="6:11" x14ac:dyDescent="0.3">
      <c r="F290" s="100" t="s">
        <v>131</v>
      </c>
      <c r="I290" s="96"/>
      <c r="K290" s="97"/>
    </row>
    <row r="291" spans="6:11" x14ac:dyDescent="0.3">
      <c r="F291" s="100" t="s">
        <v>132</v>
      </c>
      <c r="I291" s="96"/>
      <c r="K291" s="97"/>
    </row>
    <row r="292" spans="6:11" x14ac:dyDescent="0.3">
      <c r="F292" s="101" t="s">
        <v>133</v>
      </c>
      <c r="I292" s="96"/>
      <c r="K292" s="97"/>
    </row>
    <row r="293" spans="6:11" ht="28.8" x14ac:dyDescent="0.3">
      <c r="F293" s="102" t="s">
        <v>134</v>
      </c>
      <c r="I293" s="96"/>
      <c r="K293" s="97"/>
    </row>
    <row r="294" spans="6:11" x14ac:dyDescent="0.3">
      <c r="F294" s="103" t="s">
        <v>135</v>
      </c>
      <c r="I294" s="96"/>
      <c r="K294" s="97"/>
    </row>
    <row r="295" spans="6:11" ht="16.2" thickBot="1" x14ac:dyDescent="0.35">
      <c r="F295" s="104" t="s">
        <v>136</v>
      </c>
      <c r="I295" s="96"/>
      <c r="K295" s="97"/>
    </row>
    <row r="296" spans="6:11" ht="15" thickBot="1" x14ac:dyDescent="0.35">
      <c r="F296" s="105" t="s">
        <v>137</v>
      </c>
      <c r="G296" s="106" t="s">
        <v>138</v>
      </c>
      <c r="H296" s="107" t="s">
        <v>139</v>
      </c>
      <c r="I296" s="108" t="s">
        <v>140</v>
      </c>
      <c r="J296" s="109" t="s">
        <v>141</v>
      </c>
      <c r="K296" s="97">
        <f>J297+J299+J302+J304</f>
        <v>30.202500000000004</v>
      </c>
    </row>
    <row r="297" spans="6:11" ht="15" thickBot="1" x14ac:dyDescent="0.35">
      <c r="F297" s="110" t="s">
        <v>142</v>
      </c>
      <c r="G297" s="111">
        <v>138</v>
      </c>
      <c r="H297" s="112">
        <v>138</v>
      </c>
      <c r="I297" s="113">
        <v>5.67</v>
      </c>
      <c r="J297" s="155">
        <f>G297/40*I297</f>
        <v>19.561500000000002</v>
      </c>
      <c r="K297" s="97"/>
    </row>
    <row r="298" spans="6:11" ht="15" thickBot="1" x14ac:dyDescent="0.35">
      <c r="F298" s="110" t="s">
        <v>143</v>
      </c>
      <c r="G298" s="111">
        <v>138</v>
      </c>
      <c r="H298" s="112">
        <v>138</v>
      </c>
      <c r="I298" s="113"/>
      <c r="J298" s="155"/>
      <c r="K298" s="97"/>
    </row>
    <row r="299" spans="6:11" ht="15" thickBot="1" x14ac:dyDescent="0.35">
      <c r="F299" s="110" t="s">
        <v>144</v>
      </c>
      <c r="G299" s="111">
        <v>51.7</v>
      </c>
      <c r="H299" s="112">
        <v>51.7</v>
      </c>
      <c r="I299" s="113">
        <v>45</v>
      </c>
      <c r="J299" s="155">
        <f>G299*I299/1000</f>
        <v>2.3264999999999998</v>
      </c>
      <c r="K299" s="97"/>
    </row>
    <row r="300" spans="6:11" ht="15" thickBot="1" x14ac:dyDescent="0.35">
      <c r="F300" s="110" t="s">
        <v>145</v>
      </c>
      <c r="G300" s="111">
        <v>51.7</v>
      </c>
      <c r="H300" s="112">
        <v>51.7</v>
      </c>
      <c r="I300" s="113"/>
      <c r="J300" s="155"/>
      <c r="K300" s="97"/>
    </row>
    <row r="301" spans="6:11" ht="15" thickBot="1" x14ac:dyDescent="0.35">
      <c r="F301" s="115" t="s">
        <v>146</v>
      </c>
      <c r="G301" s="116" t="s">
        <v>147</v>
      </c>
      <c r="H301" s="117">
        <v>190</v>
      </c>
      <c r="I301" s="113"/>
      <c r="J301" s="155"/>
      <c r="K301" s="97"/>
    </row>
    <row r="302" spans="6:11" ht="15" thickBot="1" x14ac:dyDescent="0.35">
      <c r="F302" s="110" t="s">
        <v>148</v>
      </c>
      <c r="G302" s="111">
        <v>6.9</v>
      </c>
      <c r="H302" s="112">
        <v>6.9</v>
      </c>
      <c r="I302" s="113">
        <v>345</v>
      </c>
      <c r="J302" s="155">
        <f>G302*I302/1000</f>
        <v>2.3805000000000001</v>
      </c>
      <c r="K302" s="97"/>
    </row>
    <row r="303" spans="6:11" ht="15" thickBot="1" x14ac:dyDescent="0.35">
      <c r="F303" s="115" t="s">
        <v>149</v>
      </c>
      <c r="G303" s="116" t="s">
        <v>147</v>
      </c>
      <c r="H303" s="117">
        <v>183</v>
      </c>
      <c r="I303" s="113"/>
      <c r="J303" s="155"/>
      <c r="K303" s="97"/>
    </row>
    <row r="304" spans="6:11" ht="15" thickBot="1" x14ac:dyDescent="0.35">
      <c r="F304" s="110" t="s">
        <v>148</v>
      </c>
      <c r="G304" s="111">
        <v>17.2</v>
      </c>
      <c r="H304" s="112">
        <v>17.2</v>
      </c>
      <c r="I304" s="113">
        <v>345</v>
      </c>
      <c r="J304" s="155">
        <f>G304*I304/1000</f>
        <v>5.9340000000000002</v>
      </c>
      <c r="K304" s="97"/>
    </row>
    <row r="305" spans="6:11" x14ac:dyDescent="0.3">
      <c r="I305" s="96"/>
      <c r="J305" s="158"/>
      <c r="K305" s="97"/>
    </row>
    <row r="306" spans="6:11" ht="21" x14ac:dyDescent="0.3">
      <c r="F306" s="160" t="s">
        <v>150</v>
      </c>
      <c r="G306" s="119"/>
      <c r="H306" s="119"/>
      <c r="I306" s="161"/>
      <c r="J306" s="129"/>
      <c r="K306" s="97">
        <f>J313+J315</f>
        <v>0.85099999999999998</v>
      </c>
    </row>
    <row r="307" spans="6:11" x14ac:dyDescent="0.3">
      <c r="F307" s="162" t="s">
        <v>166</v>
      </c>
      <c r="G307" s="119"/>
      <c r="H307" s="119"/>
      <c r="I307" s="161"/>
      <c r="J307" s="121"/>
      <c r="K307" s="97"/>
    </row>
    <row r="308" spans="6:11" x14ac:dyDescent="0.3">
      <c r="F308" s="163"/>
      <c r="G308" s="119"/>
      <c r="H308" s="119"/>
      <c r="I308" s="161"/>
      <c r="J308" s="121"/>
      <c r="K308" s="97"/>
    </row>
    <row r="309" spans="6:11" x14ac:dyDescent="0.3">
      <c r="F309" s="164" t="s">
        <v>167</v>
      </c>
      <c r="G309" s="119"/>
      <c r="H309" s="119"/>
      <c r="I309" s="161"/>
      <c r="J309" s="121"/>
      <c r="K309" s="97"/>
    </row>
    <row r="310" spans="6:11" ht="27.6" x14ac:dyDescent="0.3">
      <c r="F310" s="165" t="s">
        <v>175</v>
      </c>
      <c r="G310" s="119"/>
      <c r="H310" s="119"/>
      <c r="I310" s="161"/>
      <c r="J310" s="121"/>
      <c r="K310" s="97"/>
    </row>
    <row r="311" spans="6:11" ht="15.6" x14ac:dyDescent="0.3">
      <c r="F311" s="122" t="s">
        <v>152</v>
      </c>
      <c r="G311" s="119"/>
      <c r="H311" s="119"/>
      <c r="I311" s="161"/>
      <c r="J311" s="121"/>
      <c r="K311" s="97"/>
    </row>
    <row r="312" spans="6:11" x14ac:dyDescent="0.3">
      <c r="F312" s="166" t="s">
        <v>137</v>
      </c>
      <c r="G312" s="167" t="s">
        <v>138</v>
      </c>
      <c r="H312" s="167" t="s">
        <v>139</v>
      </c>
      <c r="I312" s="161"/>
      <c r="J312" s="121"/>
      <c r="K312" s="97"/>
    </row>
    <row r="313" spans="6:11" x14ac:dyDescent="0.3">
      <c r="F313" s="168" t="s">
        <v>153</v>
      </c>
      <c r="G313" s="169">
        <v>0.5</v>
      </c>
      <c r="H313" s="169">
        <v>0.5</v>
      </c>
      <c r="I313" s="161" t="s">
        <v>154</v>
      </c>
      <c r="J313" s="129">
        <f>G313*I313/1000</f>
        <v>0.23</v>
      </c>
      <c r="K313" s="97"/>
    </row>
    <row r="314" spans="6:11" x14ac:dyDescent="0.3">
      <c r="F314" s="168" t="s">
        <v>155</v>
      </c>
      <c r="G314" s="169">
        <v>54</v>
      </c>
      <c r="H314" s="169">
        <v>54</v>
      </c>
      <c r="I314" s="161"/>
      <c r="J314" s="121"/>
      <c r="K314" s="97"/>
    </row>
    <row r="315" spans="6:11" x14ac:dyDescent="0.3">
      <c r="F315" s="168" t="s">
        <v>158</v>
      </c>
      <c r="G315" s="169">
        <v>13.5</v>
      </c>
      <c r="H315" s="169">
        <v>13.5</v>
      </c>
      <c r="I315" s="161" t="s">
        <v>159</v>
      </c>
      <c r="J315" s="129">
        <f>G315*I315/1000</f>
        <v>0.621</v>
      </c>
      <c r="K315" s="97"/>
    </row>
    <row r="316" spans="6:11" x14ac:dyDescent="0.3">
      <c r="F316" s="168" t="s">
        <v>155</v>
      </c>
      <c r="G316" s="169">
        <v>135</v>
      </c>
      <c r="H316" s="169">
        <v>135</v>
      </c>
      <c r="I316" s="161"/>
      <c r="J316" s="121"/>
      <c r="K316" s="97"/>
    </row>
    <row r="317" spans="6:11" x14ac:dyDescent="0.3">
      <c r="F317" s="168"/>
      <c r="G317" s="169"/>
      <c r="H317" s="169"/>
      <c r="I317" s="161"/>
      <c r="J317" s="121"/>
      <c r="K317" s="97"/>
    </row>
    <row r="318" spans="6:11" x14ac:dyDescent="0.3">
      <c r="F318" s="168"/>
      <c r="G318" s="169"/>
      <c r="H318" s="169"/>
      <c r="I318" s="161"/>
      <c r="J318" s="121"/>
      <c r="K318" s="97"/>
    </row>
    <row r="319" spans="6:11" x14ac:dyDescent="0.3">
      <c r="F319" s="168"/>
      <c r="G319" s="169"/>
      <c r="H319" s="169"/>
      <c r="I319" s="161"/>
      <c r="J319" s="121"/>
      <c r="K319" s="97"/>
    </row>
    <row r="320" spans="6:11" x14ac:dyDescent="0.3">
      <c r="F320" s="138" t="s">
        <v>58</v>
      </c>
      <c r="G320" s="139">
        <v>30</v>
      </c>
      <c r="H320" s="139">
        <v>30</v>
      </c>
      <c r="I320" s="120" t="s">
        <v>162</v>
      </c>
      <c r="J320" s="129">
        <f>G320*I320/1000</f>
        <v>1.242</v>
      </c>
      <c r="K320" s="97">
        <f>J320</f>
        <v>1.242</v>
      </c>
    </row>
    <row r="323" spans="6:11" ht="18" x14ac:dyDescent="0.35">
      <c r="F323" s="91" t="s">
        <v>215</v>
      </c>
      <c r="G323" s="92"/>
      <c r="H323" s="92"/>
      <c r="I323" s="93"/>
      <c r="J323" s="92"/>
      <c r="K323" s="183">
        <f>K330+K343+K346+K361+K360+K363</f>
        <v>52.714606721311483</v>
      </c>
    </row>
    <row r="324" spans="6:11" ht="15" thickBot="1" x14ac:dyDescent="0.35">
      <c r="I324" s="96"/>
      <c r="K324" s="97"/>
    </row>
    <row r="325" spans="6:11" ht="18" x14ac:dyDescent="0.3">
      <c r="F325" s="145" t="s">
        <v>164</v>
      </c>
      <c r="G325" s="146"/>
      <c r="H325" s="146"/>
      <c r="I325" s="147"/>
      <c r="J325" s="148"/>
      <c r="K325" s="149"/>
    </row>
    <row r="326" spans="6:11" x14ac:dyDescent="0.3">
      <c r="F326" s="150" t="s">
        <v>165</v>
      </c>
      <c r="G326" s="141"/>
      <c r="H326" s="141"/>
      <c r="I326" s="113"/>
      <c r="J326" s="119"/>
      <c r="K326" s="149"/>
    </row>
    <row r="327" spans="6:11" x14ac:dyDescent="0.3">
      <c r="F327" s="151" t="s">
        <v>166</v>
      </c>
      <c r="G327" s="141"/>
      <c r="H327" s="141"/>
      <c r="I327" s="113"/>
      <c r="J327" s="119"/>
      <c r="K327" s="149"/>
    </row>
    <row r="328" spans="6:11" x14ac:dyDescent="0.3">
      <c r="F328" s="138"/>
      <c r="G328" s="141"/>
      <c r="H328" s="141"/>
      <c r="I328" s="113"/>
      <c r="J328" s="119"/>
      <c r="K328" s="149"/>
    </row>
    <row r="329" spans="6:11" x14ac:dyDescent="0.3">
      <c r="F329" s="152" t="s">
        <v>167</v>
      </c>
      <c r="G329" s="141"/>
      <c r="H329" s="141"/>
      <c r="I329" s="113"/>
      <c r="J329" s="119"/>
      <c r="K329" s="97"/>
    </row>
    <row r="330" spans="6:11" ht="16.2" thickBot="1" x14ac:dyDescent="0.35">
      <c r="F330" s="104" t="s">
        <v>136</v>
      </c>
      <c r="I330" s="113"/>
      <c r="J330" s="119"/>
      <c r="K330" s="153">
        <f>K332+K333+K334+K335+K336+K337+K338+K340</f>
        <v>42.009160000000001</v>
      </c>
    </row>
    <row r="331" spans="6:11" ht="15" thickBot="1" x14ac:dyDescent="0.35">
      <c r="F331" s="105" t="s">
        <v>137</v>
      </c>
      <c r="G331" s="106" t="s">
        <v>138</v>
      </c>
      <c r="H331" s="107" t="s">
        <v>139</v>
      </c>
      <c r="I331" s="113"/>
      <c r="J331" s="119"/>
      <c r="K331" s="97"/>
    </row>
    <row r="332" spans="6:11" ht="15" thickBot="1" x14ac:dyDescent="0.35">
      <c r="F332" s="110" t="s">
        <v>168</v>
      </c>
      <c r="G332" s="111">
        <v>181</v>
      </c>
      <c r="H332" s="112">
        <v>180</v>
      </c>
      <c r="I332" s="154">
        <v>206.51</v>
      </c>
      <c r="J332" s="133">
        <f>G332*I332/1000</f>
        <v>37.378309999999999</v>
      </c>
      <c r="K332" s="97">
        <f t="shared" ref="K332:K338" si="5">J332</f>
        <v>37.378309999999999</v>
      </c>
    </row>
    <row r="333" spans="6:11" ht="15" thickBot="1" x14ac:dyDescent="0.35">
      <c r="F333" s="110" t="s">
        <v>169</v>
      </c>
      <c r="G333" s="111">
        <v>14.7</v>
      </c>
      <c r="H333" s="112">
        <v>14.7</v>
      </c>
      <c r="I333" s="113">
        <v>29</v>
      </c>
      <c r="J333" s="133">
        <f>G333*I333/1000</f>
        <v>0.42629999999999996</v>
      </c>
      <c r="K333" s="97">
        <f t="shared" si="5"/>
        <v>0.42629999999999996</v>
      </c>
    </row>
    <row r="334" spans="6:11" ht="15" thickBot="1" x14ac:dyDescent="0.35">
      <c r="F334" s="110" t="s">
        <v>142</v>
      </c>
      <c r="G334" s="111">
        <v>6.66</v>
      </c>
      <c r="H334" s="112">
        <v>6.66</v>
      </c>
      <c r="I334" s="113">
        <v>5.67</v>
      </c>
      <c r="J334" s="155">
        <f>G334/40*I334</f>
        <v>0.94405500000000009</v>
      </c>
      <c r="K334" s="97">
        <f t="shared" si="5"/>
        <v>0.94405500000000009</v>
      </c>
    </row>
    <row r="335" spans="6:11" ht="15" thickBot="1" x14ac:dyDescent="0.35">
      <c r="F335" s="110" t="s">
        <v>158</v>
      </c>
      <c r="G335" s="111">
        <v>20</v>
      </c>
      <c r="H335" s="112">
        <v>20</v>
      </c>
      <c r="I335" s="156">
        <v>46</v>
      </c>
      <c r="J335" s="133">
        <f>G335*I335/1000</f>
        <v>0.92</v>
      </c>
      <c r="K335" s="97">
        <f t="shared" si="5"/>
        <v>0.92</v>
      </c>
    </row>
    <row r="336" spans="6:11" ht="15" thickBot="1" x14ac:dyDescent="0.35">
      <c r="F336" s="110" t="s">
        <v>170</v>
      </c>
      <c r="G336" s="111">
        <v>0.02</v>
      </c>
      <c r="H336" s="112">
        <v>0.02</v>
      </c>
      <c r="I336" s="156">
        <v>1.33</v>
      </c>
      <c r="J336" s="133">
        <f>I336*G336</f>
        <v>2.6600000000000002E-2</v>
      </c>
      <c r="K336" s="97">
        <f t="shared" si="5"/>
        <v>2.6600000000000002E-2</v>
      </c>
    </row>
    <row r="337" spans="6:11" ht="15" thickBot="1" x14ac:dyDescent="0.35">
      <c r="F337" s="110" t="s">
        <v>171</v>
      </c>
      <c r="G337" s="111">
        <v>13.3</v>
      </c>
      <c r="H337" s="112">
        <v>13.3</v>
      </c>
      <c r="I337" s="113">
        <v>37</v>
      </c>
      <c r="J337" s="133">
        <f>G337*I337/1000</f>
        <v>0.49210000000000004</v>
      </c>
      <c r="K337" s="97">
        <f t="shared" si="5"/>
        <v>0.49210000000000004</v>
      </c>
    </row>
    <row r="338" spans="6:11" ht="15" thickBot="1" x14ac:dyDescent="0.35">
      <c r="F338" s="110" t="s">
        <v>172</v>
      </c>
      <c r="G338" s="111">
        <v>6.66</v>
      </c>
      <c r="H338" s="112">
        <v>6.66</v>
      </c>
      <c r="I338" s="157">
        <v>135.75</v>
      </c>
      <c r="J338" s="133">
        <f>G338*I338/1000</f>
        <v>0.90409499999999998</v>
      </c>
      <c r="K338" s="97">
        <f t="shared" si="5"/>
        <v>0.90409499999999998</v>
      </c>
    </row>
    <row r="339" spans="6:11" ht="15" thickBot="1" x14ac:dyDescent="0.35">
      <c r="F339" s="115" t="s">
        <v>173</v>
      </c>
      <c r="G339" s="116" t="s">
        <v>147</v>
      </c>
      <c r="H339" s="117">
        <v>235</v>
      </c>
      <c r="I339" s="113"/>
      <c r="J339" s="155"/>
      <c r="K339" s="97"/>
    </row>
    <row r="340" spans="6:11" ht="15" thickBot="1" x14ac:dyDescent="0.35">
      <c r="F340" s="110" t="s">
        <v>148</v>
      </c>
      <c r="G340" s="111">
        <v>2.66</v>
      </c>
      <c r="H340" s="112">
        <v>2.66</v>
      </c>
      <c r="I340" s="113">
        <v>345</v>
      </c>
      <c r="J340" s="133">
        <f>G340*I340/1000</f>
        <v>0.91770000000000007</v>
      </c>
      <c r="K340" s="97">
        <f>J340</f>
        <v>0.91770000000000007</v>
      </c>
    </row>
    <row r="341" spans="6:11" x14ac:dyDescent="0.3">
      <c r="F341" s="163"/>
      <c r="G341" s="119"/>
      <c r="H341" s="119"/>
      <c r="I341" s="161"/>
      <c r="J341" s="121"/>
      <c r="K341" s="97"/>
    </row>
    <row r="342" spans="6:11" x14ac:dyDescent="0.3">
      <c r="F342" s="164"/>
      <c r="G342" s="119"/>
      <c r="H342" s="119"/>
      <c r="I342" s="161"/>
      <c r="J342" s="121"/>
      <c r="K342" s="97"/>
    </row>
    <row r="343" spans="6:11" x14ac:dyDescent="0.3">
      <c r="F343" s="90" t="s">
        <v>174</v>
      </c>
      <c r="H343" s="159">
        <v>30</v>
      </c>
      <c r="I343" s="96">
        <v>51</v>
      </c>
      <c r="J343" s="158">
        <f>I343/0.61/1000*H343</f>
        <v>2.5081967213114753</v>
      </c>
      <c r="K343" s="97">
        <f>J343</f>
        <v>2.5081967213114753</v>
      </c>
    </row>
    <row r="344" spans="6:11" x14ac:dyDescent="0.3">
      <c r="I344" s="96"/>
      <c r="K344" s="97"/>
    </row>
    <row r="345" spans="6:11" ht="21" x14ac:dyDescent="0.3">
      <c r="F345" s="118" t="s">
        <v>150</v>
      </c>
      <c r="G345" s="119"/>
      <c r="H345" s="119"/>
      <c r="I345" s="120"/>
      <c r="J345" s="121"/>
      <c r="K345" s="97"/>
    </row>
    <row r="346" spans="6:11" x14ac:dyDescent="0.3">
      <c r="F346" s="613" t="s">
        <v>151</v>
      </c>
      <c r="G346" s="613"/>
      <c r="H346" s="613"/>
      <c r="I346" s="613"/>
      <c r="J346" s="613"/>
      <c r="K346" s="97">
        <f>J352</f>
        <v>2.0389999999999997</v>
      </c>
    </row>
    <row r="347" spans="6:11" ht="16.2" thickBot="1" x14ac:dyDescent="0.35">
      <c r="F347" s="122" t="s">
        <v>152</v>
      </c>
      <c r="G347" s="119"/>
      <c r="H347" s="119"/>
      <c r="I347" s="120"/>
      <c r="J347" s="121"/>
      <c r="K347" s="97"/>
    </row>
    <row r="348" spans="6:11" ht="15" thickBot="1" x14ac:dyDescent="0.35">
      <c r="F348" s="123" t="s">
        <v>137</v>
      </c>
      <c r="G348" s="124" t="s">
        <v>138</v>
      </c>
      <c r="H348" s="125" t="s">
        <v>139</v>
      </c>
      <c r="I348" s="120"/>
      <c r="J348" s="121"/>
      <c r="K348" s="97"/>
    </row>
    <row r="349" spans="6:11" ht="15" thickBot="1" x14ac:dyDescent="0.35">
      <c r="F349" s="126" t="s">
        <v>153</v>
      </c>
      <c r="G349" s="127">
        <v>0.5</v>
      </c>
      <c r="H349" s="128">
        <v>0.5</v>
      </c>
      <c r="I349" s="120" t="s">
        <v>154</v>
      </c>
      <c r="J349" s="129">
        <f>G349*I349/1000</f>
        <v>0.23</v>
      </c>
      <c r="K349" s="97"/>
    </row>
    <row r="350" spans="6:11" ht="15" thickBot="1" x14ac:dyDescent="0.35">
      <c r="F350" s="126" t="s">
        <v>155</v>
      </c>
      <c r="G350" s="127">
        <v>54</v>
      </c>
      <c r="H350" s="128">
        <v>54</v>
      </c>
      <c r="I350" s="120"/>
      <c r="J350" s="121"/>
      <c r="K350" s="97"/>
    </row>
    <row r="351" spans="6:11" x14ac:dyDescent="0.3">
      <c r="F351" s="130"/>
      <c r="G351" s="131"/>
      <c r="H351" s="131"/>
      <c r="I351" s="120"/>
      <c r="J351" s="121"/>
      <c r="K351" s="97"/>
    </row>
    <row r="352" spans="6:11" ht="18" x14ac:dyDescent="0.3">
      <c r="F352" s="132" t="s">
        <v>156</v>
      </c>
      <c r="G352" s="119"/>
      <c r="H352" s="119"/>
      <c r="I352" s="120"/>
      <c r="J352" s="129">
        <f>J356+J357+J358</f>
        <v>2.0389999999999997</v>
      </c>
      <c r="K352" s="97"/>
    </row>
    <row r="353" spans="6:11" x14ac:dyDescent="0.3">
      <c r="F353" s="613" t="s">
        <v>151</v>
      </c>
      <c r="G353" s="613"/>
      <c r="H353" s="613"/>
      <c r="I353" s="613"/>
      <c r="J353" s="613"/>
      <c r="K353" s="97"/>
    </row>
    <row r="354" spans="6:11" ht="16.2" thickBot="1" x14ac:dyDescent="0.35">
      <c r="F354" s="122" t="s">
        <v>136</v>
      </c>
      <c r="G354" s="119"/>
      <c r="H354" s="119"/>
      <c r="I354" s="120"/>
      <c r="J354" s="121"/>
      <c r="K354" s="97"/>
    </row>
    <row r="355" spans="6:11" ht="15" thickBot="1" x14ac:dyDescent="0.35">
      <c r="F355" s="123" t="s">
        <v>137</v>
      </c>
      <c r="G355" s="124" t="s">
        <v>138</v>
      </c>
      <c r="H355" s="125" t="s">
        <v>139</v>
      </c>
      <c r="I355" s="120"/>
      <c r="J355" s="121"/>
      <c r="K355" s="97"/>
    </row>
    <row r="356" spans="6:11" ht="15" thickBot="1" x14ac:dyDescent="0.35">
      <c r="F356" s="126" t="s">
        <v>157</v>
      </c>
      <c r="G356" s="134" t="s">
        <v>147</v>
      </c>
      <c r="H356" s="128">
        <v>45</v>
      </c>
      <c r="I356" s="120"/>
      <c r="J356" s="129">
        <f>J349</f>
        <v>0.23</v>
      </c>
      <c r="K356" s="97"/>
    </row>
    <row r="357" spans="6:11" ht="15" thickBot="1" x14ac:dyDescent="0.35">
      <c r="F357" s="126" t="s">
        <v>158</v>
      </c>
      <c r="G357" s="127">
        <v>13.5</v>
      </c>
      <c r="H357" s="128">
        <v>13.5</v>
      </c>
      <c r="I357" s="120" t="s">
        <v>159</v>
      </c>
      <c r="J357" s="129">
        <f>G357*I357/1000</f>
        <v>0.621</v>
      </c>
      <c r="K357" s="97"/>
    </row>
    <row r="358" spans="6:11" ht="15" thickBot="1" x14ac:dyDescent="0.35">
      <c r="F358" s="126" t="s">
        <v>160</v>
      </c>
      <c r="G358" s="127">
        <v>7.2</v>
      </c>
      <c r="H358" s="128">
        <v>6.3</v>
      </c>
      <c r="I358" s="120" t="s">
        <v>161</v>
      </c>
      <c r="J358" s="129">
        <f>G358*I358/1000</f>
        <v>1.1879999999999999</v>
      </c>
      <c r="K358" s="97"/>
    </row>
    <row r="359" spans="6:11" ht="15" thickBot="1" x14ac:dyDescent="0.35">
      <c r="F359" s="126" t="s">
        <v>155</v>
      </c>
      <c r="G359" s="127">
        <v>135</v>
      </c>
      <c r="H359" s="128">
        <v>135</v>
      </c>
      <c r="I359" s="120"/>
      <c r="J359" s="121"/>
      <c r="K359" s="97"/>
    </row>
    <row r="360" spans="6:11" x14ac:dyDescent="0.3">
      <c r="F360" s="138"/>
      <c r="G360" s="139"/>
      <c r="H360" s="139"/>
      <c r="I360" s="120"/>
      <c r="J360" s="129">
        <f>G360*I360/1000</f>
        <v>0</v>
      </c>
      <c r="K360" s="97">
        <f>J360</f>
        <v>0</v>
      </c>
    </row>
    <row r="361" spans="6:11" x14ac:dyDescent="0.3">
      <c r="F361" s="216"/>
      <c r="G361" s="121"/>
      <c r="H361" s="121"/>
      <c r="I361" s="197"/>
      <c r="J361" s="129">
        <f>G361*I361/1000</f>
        <v>0</v>
      </c>
      <c r="K361" s="97">
        <f>J361</f>
        <v>0</v>
      </c>
    </row>
    <row r="363" spans="6:11" ht="18" x14ac:dyDescent="0.3">
      <c r="F363" s="200" t="s">
        <v>199</v>
      </c>
      <c r="J363" s="135"/>
      <c r="K363" s="97">
        <f>K366+K368</f>
        <v>6.1582499999999998</v>
      </c>
    </row>
    <row r="364" spans="6:11" ht="15" thickBot="1" x14ac:dyDescent="0.35">
      <c r="I364" s="96"/>
      <c r="K364" s="97"/>
    </row>
    <row r="365" spans="6:11" ht="28.2" thickBot="1" x14ac:dyDescent="0.35">
      <c r="F365" s="207" t="s">
        <v>137</v>
      </c>
      <c r="G365" s="208" t="s">
        <v>138</v>
      </c>
      <c r="H365" s="209" t="s">
        <v>139</v>
      </c>
      <c r="I365" s="197"/>
      <c r="J365" s="135"/>
      <c r="K365" s="97"/>
    </row>
    <row r="366" spans="6:11" ht="15" thickBot="1" x14ac:dyDescent="0.35">
      <c r="F366" s="195" t="s">
        <v>148</v>
      </c>
      <c r="G366" s="196">
        <v>12.5</v>
      </c>
      <c r="H366" s="210">
        <v>12.5</v>
      </c>
      <c r="I366" s="197">
        <v>345</v>
      </c>
      <c r="J366" s="135">
        <f>G366*I366/1000</f>
        <v>4.3125</v>
      </c>
      <c r="K366" s="97">
        <f>J366</f>
        <v>4.3125</v>
      </c>
    </row>
    <row r="367" spans="6:11" ht="15" thickBot="1" x14ac:dyDescent="0.35">
      <c r="F367" s="195" t="s">
        <v>202</v>
      </c>
      <c r="G367" s="196">
        <v>12.5</v>
      </c>
      <c r="H367" s="210">
        <v>12.5</v>
      </c>
      <c r="I367" s="197"/>
      <c r="J367" s="135"/>
      <c r="K367" s="97"/>
    </row>
    <row r="368" spans="6:11" ht="15" thickBot="1" x14ac:dyDescent="0.35">
      <c r="F368" s="195" t="s">
        <v>184</v>
      </c>
      <c r="G368" s="196">
        <v>37.5</v>
      </c>
      <c r="H368" s="196">
        <v>37.5</v>
      </c>
      <c r="I368" s="120" t="s">
        <v>185</v>
      </c>
      <c r="J368" s="135">
        <f>G368*I368/1000</f>
        <v>1.84575</v>
      </c>
      <c r="K368" s="97">
        <f>J368</f>
        <v>1.84575</v>
      </c>
    </row>
    <row r="369" spans="6:11" ht="15" thickBot="1" x14ac:dyDescent="0.35">
      <c r="F369" s="195" t="s">
        <v>203</v>
      </c>
      <c r="G369" s="196">
        <v>37.5</v>
      </c>
      <c r="H369" s="196">
        <v>37.5</v>
      </c>
      <c r="I369" s="197"/>
      <c r="J369" s="135"/>
      <c r="K369" s="97"/>
    </row>
    <row r="372" spans="6:11" ht="18" x14ac:dyDescent="0.35">
      <c r="F372" s="91" t="s">
        <v>216</v>
      </c>
      <c r="G372" s="92"/>
      <c r="H372" s="92"/>
      <c r="I372" s="93"/>
      <c r="J372" s="92"/>
      <c r="K372" s="183">
        <f>K382+K393+K405+K408+K409+K410</f>
        <v>19.282979999999998</v>
      </c>
    </row>
    <row r="373" spans="6:11" x14ac:dyDescent="0.3">
      <c r="I373" s="96"/>
      <c r="K373" s="97"/>
    </row>
    <row r="374" spans="6:11" x14ac:dyDescent="0.3">
      <c r="I374" s="96"/>
      <c r="K374" s="97"/>
    </row>
    <row r="375" spans="6:11" ht="18" x14ac:dyDescent="0.3">
      <c r="F375" s="198" t="s">
        <v>195</v>
      </c>
      <c r="G375" s="141"/>
      <c r="H375" s="141"/>
      <c r="I375" s="113"/>
      <c r="J375" s="131"/>
      <c r="K375" s="149"/>
    </row>
    <row r="376" spans="6:11" x14ac:dyDescent="0.3">
      <c r="F376" s="150" t="s">
        <v>192</v>
      </c>
      <c r="G376" s="141"/>
      <c r="H376" s="141"/>
      <c r="I376" s="113"/>
      <c r="J376" s="119"/>
      <c r="K376" s="97"/>
    </row>
    <row r="377" spans="6:11" x14ac:dyDescent="0.3">
      <c r="F377" s="151" t="s">
        <v>166</v>
      </c>
      <c r="G377" s="141"/>
      <c r="H377" s="141"/>
      <c r="I377" s="113"/>
      <c r="J377" s="119"/>
      <c r="K377" s="97"/>
    </row>
    <row r="378" spans="6:11" x14ac:dyDescent="0.3">
      <c r="F378" s="138"/>
      <c r="G378" s="141"/>
      <c r="H378" s="141"/>
      <c r="I378" s="113"/>
      <c r="J378" s="119"/>
      <c r="K378" s="97"/>
    </row>
    <row r="379" spans="6:11" x14ac:dyDescent="0.3">
      <c r="F379" s="152" t="s">
        <v>167</v>
      </c>
      <c r="G379" s="141"/>
      <c r="H379" s="141"/>
      <c r="I379" s="113"/>
      <c r="J379" s="119"/>
      <c r="K379" s="97"/>
    </row>
    <row r="380" spans="6:11" x14ac:dyDescent="0.3">
      <c r="F380" s="174"/>
      <c r="G380" s="141"/>
      <c r="H380" s="141"/>
      <c r="I380" s="113"/>
      <c r="J380" s="119"/>
      <c r="K380" s="97"/>
    </row>
    <row r="381" spans="6:11" ht="43.2" x14ac:dyDescent="0.3">
      <c r="F381" s="199" t="s">
        <v>196</v>
      </c>
      <c r="G381" s="141"/>
      <c r="H381" s="141"/>
      <c r="I381" s="113"/>
      <c r="J381" s="119"/>
      <c r="K381" s="97"/>
    </row>
    <row r="382" spans="6:11" ht="16.2" thickBot="1" x14ac:dyDescent="0.35">
      <c r="F382" s="185" t="s">
        <v>136</v>
      </c>
      <c r="G382" s="141"/>
      <c r="H382" s="141"/>
      <c r="I382" s="113"/>
      <c r="J382" s="119"/>
      <c r="K382" s="97">
        <f>J384+J385+J387+J388+J390</f>
        <v>9.0703800000000001</v>
      </c>
    </row>
    <row r="383" spans="6:11" ht="15" thickBot="1" x14ac:dyDescent="0.35">
      <c r="F383" s="186" t="s">
        <v>137</v>
      </c>
      <c r="G383" s="187" t="s">
        <v>138</v>
      </c>
      <c r="H383" s="188" t="s">
        <v>139</v>
      </c>
      <c r="I383" s="113"/>
      <c r="J383" s="119"/>
      <c r="K383" s="97"/>
    </row>
    <row r="384" spans="6:11" ht="15" thickBot="1" x14ac:dyDescent="0.35">
      <c r="F384" s="189" t="s">
        <v>197</v>
      </c>
      <c r="G384" s="190">
        <v>43.4</v>
      </c>
      <c r="H384" s="191">
        <v>43.4</v>
      </c>
      <c r="I384" s="113">
        <v>65</v>
      </c>
      <c r="J384" s="133">
        <f>G384*I384/1000</f>
        <v>2.8210000000000002</v>
      </c>
      <c r="K384" s="97"/>
    </row>
    <row r="385" spans="6:11" ht="15" thickBot="1" x14ac:dyDescent="0.35">
      <c r="F385" s="189" t="s">
        <v>144</v>
      </c>
      <c r="G385" s="190">
        <v>96</v>
      </c>
      <c r="H385" s="191">
        <v>96</v>
      </c>
      <c r="I385" s="113">
        <v>45</v>
      </c>
      <c r="J385" s="133">
        <f>G385*I385/1000</f>
        <v>4.32</v>
      </c>
      <c r="K385" s="97"/>
    </row>
    <row r="386" spans="6:11" ht="15" thickBot="1" x14ac:dyDescent="0.35">
      <c r="F386" s="189" t="s">
        <v>155</v>
      </c>
      <c r="G386" s="190">
        <v>63.9</v>
      </c>
      <c r="H386" s="191">
        <v>63.9</v>
      </c>
      <c r="I386" s="113"/>
      <c r="J386" s="155"/>
      <c r="K386" s="97"/>
    </row>
    <row r="387" spans="6:11" ht="15" thickBot="1" x14ac:dyDescent="0.35">
      <c r="F387" s="189" t="s">
        <v>158</v>
      </c>
      <c r="G387" s="190">
        <v>5.18</v>
      </c>
      <c r="H387" s="191">
        <v>5.18</v>
      </c>
      <c r="I387" s="156">
        <v>46</v>
      </c>
      <c r="J387" s="133">
        <f>G387*I387/1000</f>
        <v>0.23827999999999996</v>
      </c>
      <c r="K387" s="97"/>
    </row>
    <row r="388" spans="6:11" ht="15" thickBot="1" x14ac:dyDescent="0.35">
      <c r="F388" s="189" t="s">
        <v>182</v>
      </c>
      <c r="G388" s="190">
        <v>0.5</v>
      </c>
      <c r="H388" s="191">
        <v>0.5</v>
      </c>
      <c r="I388" s="113">
        <v>15</v>
      </c>
      <c r="J388" s="133">
        <f>G388*I388/1000</f>
        <v>7.4999999999999997E-3</v>
      </c>
      <c r="K388" s="97"/>
    </row>
    <row r="389" spans="6:11" ht="15" thickBot="1" x14ac:dyDescent="0.35">
      <c r="F389" s="192" t="s">
        <v>198</v>
      </c>
      <c r="G389" s="193" t="s">
        <v>147</v>
      </c>
      <c r="H389" s="194">
        <v>195</v>
      </c>
      <c r="I389" s="113"/>
      <c r="J389" s="155"/>
      <c r="K389" s="97"/>
    </row>
    <row r="390" spans="6:11" ht="15" thickBot="1" x14ac:dyDescent="0.35">
      <c r="F390" s="189" t="s">
        <v>148</v>
      </c>
      <c r="G390" s="190">
        <v>4.88</v>
      </c>
      <c r="H390" s="191">
        <v>4.88</v>
      </c>
      <c r="I390" s="156">
        <v>345</v>
      </c>
      <c r="J390" s="133">
        <f>G390*I390/1000</f>
        <v>1.6836</v>
      </c>
      <c r="K390" s="97"/>
    </row>
    <row r="391" spans="6:11" x14ac:dyDescent="0.3">
      <c r="F391" s="163"/>
      <c r="G391" s="119"/>
      <c r="H391" s="119"/>
      <c r="I391" s="113"/>
      <c r="J391" s="119"/>
      <c r="K391" s="97"/>
    </row>
    <row r="393" spans="6:11" ht="21" x14ac:dyDescent="0.3">
      <c r="F393" s="160" t="s">
        <v>150</v>
      </c>
      <c r="G393" s="119"/>
      <c r="H393" s="119"/>
      <c r="I393" s="161"/>
      <c r="J393" s="129"/>
      <c r="K393" s="97">
        <f>J400+J402</f>
        <v>0.85099999999999998</v>
      </c>
    </row>
    <row r="394" spans="6:11" x14ac:dyDescent="0.3">
      <c r="F394" s="162" t="s">
        <v>166</v>
      </c>
      <c r="G394" s="119"/>
      <c r="H394" s="119"/>
      <c r="I394" s="161"/>
      <c r="J394" s="121"/>
      <c r="K394" s="97"/>
    </row>
    <row r="395" spans="6:11" x14ac:dyDescent="0.3">
      <c r="F395" s="163"/>
      <c r="G395" s="119"/>
      <c r="H395" s="119"/>
      <c r="I395" s="161"/>
      <c r="J395" s="121"/>
      <c r="K395" s="97"/>
    </row>
    <row r="396" spans="6:11" x14ac:dyDescent="0.3">
      <c r="F396" s="164" t="s">
        <v>167</v>
      </c>
      <c r="G396" s="119"/>
      <c r="H396" s="119"/>
      <c r="I396" s="161"/>
      <c r="J396" s="121"/>
      <c r="K396" s="97"/>
    </row>
    <row r="397" spans="6:11" ht="27.6" x14ac:dyDescent="0.3">
      <c r="F397" s="165" t="s">
        <v>175</v>
      </c>
      <c r="G397" s="119"/>
      <c r="H397" s="119"/>
      <c r="I397" s="161"/>
      <c r="J397" s="121"/>
      <c r="K397" s="97"/>
    </row>
    <row r="398" spans="6:11" ht="15.6" x14ac:dyDescent="0.3">
      <c r="F398" s="122" t="s">
        <v>152</v>
      </c>
      <c r="G398" s="119"/>
      <c r="H398" s="119"/>
      <c r="I398" s="161"/>
      <c r="J398" s="121"/>
      <c r="K398" s="97"/>
    </row>
    <row r="399" spans="6:11" x14ac:dyDescent="0.3">
      <c r="F399" s="166" t="s">
        <v>137</v>
      </c>
      <c r="G399" s="167" t="s">
        <v>138</v>
      </c>
      <c r="H399" s="167" t="s">
        <v>139</v>
      </c>
      <c r="I399" s="161"/>
      <c r="J399" s="121"/>
      <c r="K399" s="97"/>
    </row>
    <row r="400" spans="6:11" x14ac:dyDescent="0.3">
      <c r="F400" s="168" t="s">
        <v>153</v>
      </c>
      <c r="G400" s="169">
        <v>0.5</v>
      </c>
      <c r="H400" s="169">
        <v>0.5</v>
      </c>
      <c r="I400" s="161" t="s">
        <v>154</v>
      </c>
      <c r="J400" s="129">
        <f>G400*I400/1000</f>
        <v>0.23</v>
      </c>
      <c r="K400" s="97"/>
    </row>
    <row r="401" spans="6:11" x14ac:dyDescent="0.3">
      <c r="F401" s="168" t="s">
        <v>155</v>
      </c>
      <c r="G401" s="169">
        <v>54</v>
      </c>
      <c r="H401" s="169">
        <v>54</v>
      </c>
      <c r="I401" s="161"/>
      <c r="J401" s="121"/>
      <c r="K401" s="97"/>
    </row>
    <row r="402" spans="6:11" x14ac:dyDescent="0.3">
      <c r="F402" s="168" t="s">
        <v>158</v>
      </c>
      <c r="G402" s="169">
        <v>13.5</v>
      </c>
      <c r="H402" s="169">
        <v>13.5</v>
      </c>
      <c r="I402" s="161" t="s">
        <v>159</v>
      </c>
      <c r="J402" s="129">
        <f>G402*I402/1000</f>
        <v>0.621</v>
      </c>
      <c r="K402" s="97"/>
    </row>
    <row r="403" spans="6:11" x14ac:dyDescent="0.3">
      <c r="F403" s="168" t="s">
        <v>155</v>
      </c>
      <c r="G403" s="169">
        <v>135</v>
      </c>
      <c r="H403" s="169">
        <v>135</v>
      </c>
      <c r="I403" s="161"/>
      <c r="J403" s="121"/>
      <c r="K403" s="97"/>
    </row>
    <row r="405" spans="6:11" x14ac:dyDescent="0.3">
      <c r="F405" s="217"/>
      <c r="G405" s="5"/>
      <c r="H405" s="5"/>
      <c r="I405" s="218"/>
      <c r="J405" s="5"/>
      <c r="K405" s="140"/>
    </row>
    <row r="406" spans="6:11" x14ac:dyDescent="0.3">
      <c r="I406" s="96"/>
      <c r="K406" s="97"/>
    </row>
    <row r="407" spans="6:11" x14ac:dyDescent="0.3">
      <c r="F407" s="168"/>
      <c r="G407" s="169"/>
      <c r="H407" s="169"/>
      <c r="I407" s="120"/>
      <c r="J407" s="133"/>
      <c r="K407" s="97"/>
    </row>
    <row r="408" spans="6:11" x14ac:dyDescent="0.3">
      <c r="F408" s="168" t="s">
        <v>184</v>
      </c>
      <c r="G408" s="137">
        <v>30</v>
      </c>
      <c r="H408" s="169">
        <v>30</v>
      </c>
      <c r="I408" s="161" t="s">
        <v>185</v>
      </c>
      <c r="J408" s="133">
        <f>G408*I408/1000</f>
        <v>1.4765999999999999</v>
      </c>
      <c r="K408" s="97">
        <f>J408</f>
        <v>1.4765999999999999</v>
      </c>
    </row>
    <row r="409" spans="6:11" x14ac:dyDescent="0.3">
      <c r="F409" s="168" t="s">
        <v>186</v>
      </c>
      <c r="G409" s="121">
        <v>5</v>
      </c>
      <c r="H409" s="169">
        <v>5</v>
      </c>
      <c r="I409" s="161" t="s">
        <v>187</v>
      </c>
      <c r="J409" s="133">
        <f>G409*I409/1000</f>
        <v>1.7250000000000001</v>
      </c>
      <c r="K409" s="97">
        <f>J409</f>
        <v>1.7250000000000001</v>
      </c>
    </row>
    <row r="410" spans="6:11" x14ac:dyDescent="0.3">
      <c r="F410" s="168" t="s">
        <v>188</v>
      </c>
      <c r="G410" s="121">
        <v>16</v>
      </c>
      <c r="H410" s="169">
        <v>15</v>
      </c>
      <c r="I410" s="161" t="s">
        <v>189</v>
      </c>
      <c r="J410" s="133">
        <f>G410*I410/1000</f>
        <v>6.16</v>
      </c>
      <c r="K410" s="97">
        <f>J410</f>
        <v>6.16</v>
      </c>
    </row>
  </sheetData>
  <mergeCells count="10">
    <mergeCell ref="F243:J243"/>
    <mergeCell ref="F271:J271"/>
    <mergeCell ref="F346:J346"/>
    <mergeCell ref="F353:J353"/>
    <mergeCell ref="F25:J25"/>
    <mergeCell ref="F32:J32"/>
    <mergeCell ref="F109:J109"/>
    <mergeCell ref="F116:J116"/>
    <mergeCell ref="F185:J185"/>
    <mergeCell ref="F192:J192"/>
  </mergeCells>
  <hyperlinks>
    <hyperlink ref="F7" r:id="rId1" display="javascript:void(0);"/>
    <hyperlink ref="F15" r:id="rId2" tooltip="Открыть страницу о продукте" display="https://pbprog.ru/tk/pi-1651"/>
    <hyperlink ref="F16" r:id="rId3" tooltip="Открыть страницу о продукте" display="https://pbprog.ru/tk/pi-484"/>
    <hyperlink ref="F17" r:id="rId4" tooltip="Открыть страницу о продукте" display="https://pbprog.ru/tk/pi-1183"/>
    <hyperlink ref="F18" r:id="rId5" tooltip="Открыть страницу о продукте" display="https://pbprog.ru/tk/pi-39"/>
    <hyperlink ref="F20" r:id="rId6" tooltip="Открыть страницу о продукте" display="https://pbprog.ru/tk/pi-1647"/>
    <hyperlink ref="F22" r:id="rId7" tooltip="Открыть страницу о продукте" display="https://pbprog.ru/tk/pi-1647"/>
    <hyperlink ref="F28" r:id="rId8" tooltip="Открыть страницу о продукте" display="https://pbprog.ru/tk/pi-698"/>
    <hyperlink ref="F29" r:id="rId9" tooltip="Открыть страницу о продукте" display="https://pbprog.ru/tk/pi-39"/>
    <hyperlink ref="F35" r:id="rId10" tooltip="Открыть рецептуру блюда" display="https://pbprog.ru/tk/tu-496"/>
    <hyperlink ref="F36" r:id="rId11" tooltip="Открыть страницу о продукте" display="https://pbprog.ru/tk/pi-1653"/>
    <hyperlink ref="F37" r:id="rId12" tooltip="Открыть страницу о продукте" display="https://pbprog.ru/tk/pi-147"/>
    <hyperlink ref="F38" r:id="rId13" tooltip="Открыть страницу о продукте" display="https://pbprog.ru/tk/pi-39"/>
    <hyperlink ref="F66" r:id="rId14" display="javascript:void(0);"/>
    <hyperlink ref="F70" r:id="rId15" tooltip="Открыть страницу о продукте" display="https://pbprog.ru/tk/pi-698"/>
    <hyperlink ref="F71" r:id="rId16" tooltip="Открыть страницу о продукте" display="https://pbprog.ru/tk/pi-39"/>
    <hyperlink ref="F72" r:id="rId17" tooltip="Открыть страницу о продукте" display="https://pbprog.ru/tk/pi-1653"/>
    <hyperlink ref="F73" r:id="rId18" tooltip="Открыть страницу о продукте" display="https://pbprog.ru/tk/pi-39"/>
    <hyperlink ref="F95" r:id="rId19" display="javascript:void(0);"/>
    <hyperlink ref="F100" r:id="rId20" tooltip="Открыть страницу о продукте" display="https://pbprog.ru/tk/pi-1205"/>
    <hyperlink ref="F101" r:id="rId21" tooltip="Открыть страницу о продукте" display="https://pbprog.ru/tk/pi-1183"/>
    <hyperlink ref="F102" r:id="rId22" tooltip="Открыть страницу о продукте" display="https://pbprog.ru/tk/pi-39"/>
    <hyperlink ref="F103" r:id="rId23" tooltip="Открыть страницу о продукте" display="https://pbprog.ru/tk/pi-1653"/>
    <hyperlink ref="F104" r:id="rId24" tooltip="Открыть страницу о продукте" display="https://pbprog.ru/tk/pi-1184"/>
    <hyperlink ref="F106" r:id="rId25" tooltip="Открыть страницу о продукте" display="https://pbprog.ru/tk/pi-1647"/>
    <hyperlink ref="F112" r:id="rId26" tooltip="Открыть страницу о продукте" display="https://pbprog.ru/tk/pi-698"/>
    <hyperlink ref="F113" r:id="rId27" tooltip="Открыть страницу о продукте" display="https://pbprog.ru/tk/pi-39"/>
    <hyperlink ref="F119" r:id="rId28" tooltip="Открыть рецептуру блюда" display="https://pbprog.ru/tk/tu-496"/>
    <hyperlink ref="F120" r:id="rId29" tooltip="Открыть страницу о продукте" display="https://pbprog.ru/tk/pi-1653"/>
    <hyperlink ref="F121" r:id="rId30" tooltip="Открыть страницу о продукте" display="https://pbprog.ru/tk/pi-147"/>
    <hyperlink ref="F122" r:id="rId31" tooltip="Открыть страницу о продукте" display="https://pbprog.ru/tk/pi-39"/>
    <hyperlink ref="F137" r:id="rId32" display="javascript:void(0);"/>
    <hyperlink ref="F140" r:id="rId33" tooltip="Открыть страницу о продукте" display="https://pbprog.ru/tk/pi-166"/>
    <hyperlink ref="F141" r:id="rId34" tooltip="Открыть страницу о продукте" display="https://pbprog.ru/tk/pi-1183"/>
    <hyperlink ref="F142" r:id="rId35" tooltip="Открыть страницу о продукте" display="https://pbprog.ru/tk/pi-39"/>
    <hyperlink ref="F143" r:id="rId36" tooltip="Открыть страницу о продукте" display="https://pbprog.ru/tk/pi-1653"/>
    <hyperlink ref="F145" r:id="rId37" tooltip="Открыть страницу о продукте" display="https://pbprog.ru/tk/pi-1647"/>
    <hyperlink ref="F150" r:id="rId38" display="javascript:void(0);"/>
    <hyperlink ref="F154" r:id="rId39" tooltip="Открыть страницу о продукте" display="https://pbprog.ru/tk/pi-698"/>
    <hyperlink ref="F155" r:id="rId40" tooltip="Открыть страницу о продукте" display="https://pbprog.ru/tk/pi-39"/>
    <hyperlink ref="F156" r:id="rId41" tooltip="Открыть страницу о продукте" display="https://pbprog.ru/tk/pi-1653"/>
    <hyperlink ref="F157" r:id="rId42" tooltip="Открыть страницу о продукте" display="https://pbprog.ru/tk/pi-39"/>
    <hyperlink ref="F171" r:id="rId43" display="javascript:void(0);"/>
    <hyperlink ref="F176" r:id="rId44" tooltip="Открыть страницу о продукте" display="https://pbprog.ru/tk/pi-266"/>
    <hyperlink ref="F177" r:id="rId45" tooltip="Открыть страницу о продукте" display="https://pbprog.ru/tk/pi-1183"/>
    <hyperlink ref="F178" r:id="rId46" tooltip="Открыть страницу о продукте" display="https://pbprog.ru/tk/pi-39"/>
    <hyperlink ref="F179" r:id="rId47" tooltip="Открыть страницу о продукте" display="https://pbprog.ru/tk/pi-1653"/>
    <hyperlink ref="F180" r:id="rId48" tooltip="Открыть страницу о продукте" display="https://pbprog.ru/tk/pi-1184"/>
    <hyperlink ref="F182" r:id="rId49" tooltip="Открыть страницу о продукте" display="https://pbprog.ru/tk/pi-1647"/>
    <hyperlink ref="F188" r:id="rId50" tooltip="Открыть страницу о продукте" display="https://pbprog.ru/tk/pi-698"/>
    <hyperlink ref="F189" r:id="rId51" tooltip="Открыть страницу о продукте" display="https://pbprog.ru/tk/pi-39"/>
    <hyperlink ref="F195" r:id="rId52" tooltip="Открыть рецептуру блюда" display="https://pbprog.ru/tk/tu-496"/>
    <hyperlink ref="F196" r:id="rId53" tooltip="Открыть страницу о продукте" display="https://pbprog.ru/tk/pi-1653"/>
    <hyperlink ref="F197" r:id="rId54" tooltip="Открыть страницу о продукте" display="https://pbprog.ru/tk/pi-147"/>
    <hyperlink ref="F198" r:id="rId55" tooltip="Открыть страницу о продукте" display="https://pbprog.ru/tk/pi-39"/>
    <hyperlink ref="F246" r:id="rId56" tooltip="Открыть страницу о продукте" display="https://pbprog.ru/tk/pi-698"/>
    <hyperlink ref="F247" r:id="rId57" tooltip="Открыть страницу о продукте" display="https://pbprog.ru/tk/pi-39"/>
    <hyperlink ref="F249" r:id="rId58" tooltip="Открыть страницу о продукте" display="https://pbprog.ru/tk/pi-39"/>
    <hyperlink ref="F248" r:id="rId59" tooltip="Открыть страницу о продукте" display="https://pbprog.ru/tk/pi-1653"/>
    <hyperlink ref="F260" r:id="rId60" display="javascript:void(0);"/>
    <hyperlink ref="F263" r:id="rId61" tooltip="Открыть страницу о продукте" display="https://pbprog.ru/tk/pi-1206"/>
    <hyperlink ref="F264" r:id="rId62" tooltip="Открыть страницу о продукте" display="https://pbprog.ru/tk/pi-39"/>
    <hyperlink ref="F265" r:id="rId63" tooltip="Открыть страницу о продукте" display="https://pbprog.ru/tk/pi-1183"/>
    <hyperlink ref="F266" r:id="rId64" tooltip="Открыть страницу о продукте" display="https://pbprog.ru/tk/pi-1653"/>
    <hyperlink ref="F268" r:id="rId65" tooltip="Открыть страницу о продукте" display="https://pbprog.ru/tk/pi-1647"/>
    <hyperlink ref="F275" r:id="rId66" tooltip="Открыть страницу о продукте" display="https://pbprog.ru/tk/pi-1653"/>
    <hyperlink ref="F276" r:id="rId67" tooltip="Открыть страницу о продукте" display="https://pbprog.ru/tk/pi-147"/>
    <hyperlink ref="F277" r:id="rId68" tooltip="Открыть страницу о продукте" display="https://pbprog.ru/tk/pi-39"/>
    <hyperlink ref="F274" r:id="rId69" tooltip="Открыть страницу о продукте" display="https://pbprog.ru/tk/pi-698"/>
    <hyperlink ref="F289" r:id="rId70" display="javascript:void(0);"/>
    <hyperlink ref="F297" r:id="rId71" tooltip="Открыть страницу о продукте" display="https://pbprog.ru/tk/pi-1651"/>
    <hyperlink ref="F298" r:id="rId72" tooltip="Открыть страницу о продукте" display="https://pbprog.ru/tk/pi-484"/>
    <hyperlink ref="F299" r:id="rId73" tooltip="Открыть страницу о продукте" display="https://pbprog.ru/tk/pi-1183"/>
    <hyperlink ref="F300" r:id="rId74" tooltip="Открыть страницу о продукте" display="https://pbprog.ru/tk/pi-39"/>
    <hyperlink ref="F302" r:id="rId75" tooltip="Открыть страницу о продукте" display="https://pbprog.ru/tk/pi-1647"/>
    <hyperlink ref="F304" r:id="rId76" tooltip="Открыть страницу о продукте" display="https://pbprog.ru/tk/pi-1647"/>
    <hyperlink ref="F309" r:id="rId77" display="javascript:void(0);"/>
    <hyperlink ref="F313" r:id="rId78" tooltip="Открыть страницу о продукте" display="https://pbprog.ru/tk/pi-698"/>
    <hyperlink ref="F314" r:id="rId79" tooltip="Открыть страницу о продукте" display="https://pbprog.ru/tk/pi-39"/>
    <hyperlink ref="F315" r:id="rId80" tooltip="Открыть страницу о продукте" display="https://pbprog.ru/tk/pi-1653"/>
    <hyperlink ref="F316" r:id="rId81" tooltip="Открыть страницу о продукте" display="https://pbprog.ru/tk/pi-39"/>
    <hyperlink ref="F329" r:id="rId82" display="javascript:void(0);"/>
    <hyperlink ref="F349" r:id="rId83" tooltip="Открыть страницу о продукте" display="https://pbprog.ru/tk/pi-698"/>
    <hyperlink ref="F350" r:id="rId84" tooltip="Открыть страницу о продукте" display="https://pbprog.ru/tk/pi-39"/>
    <hyperlink ref="F356" r:id="rId85" tooltip="Открыть рецептуру блюда" display="https://pbprog.ru/tk/tu-496"/>
    <hyperlink ref="F357" r:id="rId86" tooltip="Открыть страницу о продукте" display="https://pbprog.ru/tk/pi-1653"/>
    <hyperlink ref="F358" r:id="rId87" tooltip="Открыть страницу о продукте" display="https://pbprog.ru/tk/pi-147"/>
    <hyperlink ref="F359" r:id="rId88" tooltip="Открыть страницу о продукте" display="https://pbprog.ru/tk/pi-39"/>
    <hyperlink ref="F332" r:id="rId89" tooltip="Открыть страницу о продукте" display="https://pbprog.ru/tk/pi-1620"/>
    <hyperlink ref="F333" r:id="rId90" tooltip="Открыть страницу о продукте" display="https://pbprog.ru/tk/pi-166"/>
    <hyperlink ref="F334" r:id="rId91" tooltip="Открыть страницу о продукте" display="https://pbprog.ru/tk/pi-1651"/>
    <hyperlink ref="F335" r:id="rId92" tooltip="Открыть страницу о продукте" display="https://pbprog.ru/tk/pi-1653"/>
    <hyperlink ref="F336" r:id="rId93" tooltip="Открыть страницу о продукте" display="https://pbprog.ru/tk/pi-33"/>
    <hyperlink ref="F337" r:id="rId94" tooltip="Открыть страницу о продукте" display="https://pbprog.ru/tk/pi-1182"/>
    <hyperlink ref="F338" r:id="rId95" tooltip="Открыть страницу о продукте" display="https://pbprog.ru/tk/pi-1180"/>
    <hyperlink ref="F340" r:id="rId96" tooltip="Открыть страницу о продукте" display="https://pbprog.ru/tk/pi-1647"/>
    <hyperlink ref="F379" r:id="rId97" display="javascript:void(0);"/>
    <hyperlink ref="F384" r:id="rId98" tooltip="Открыть страницу о продукте" display="https://pbprog.ru/tk/pi-266"/>
    <hyperlink ref="F385" r:id="rId99" tooltip="Открыть страницу о продукте" display="https://pbprog.ru/tk/pi-1183"/>
    <hyperlink ref="F386" r:id="rId100" tooltip="Открыть страницу о продукте" display="https://pbprog.ru/tk/pi-39"/>
    <hyperlink ref="F387" r:id="rId101" tooltip="Открыть страницу о продукте" display="https://pbprog.ru/tk/pi-1653"/>
    <hyperlink ref="F388" r:id="rId102" tooltip="Открыть страницу о продукте" display="https://pbprog.ru/tk/pi-1184"/>
    <hyperlink ref="F390" r:id="rId103" tooltip="Открыть страницу о продукте" display="https://pbprog.ru/tk/pi-1647"/>
    <hyperlink ref="F396" r:id="rId104" display="javascript:void(0);"/>
    <hyperlink ref="F400" r:id="rId105" tooltip="Открыть страницу о продукте" display="https://pbprog.ru/tk/pi-698"/>
    <hyperlink ref="F401" r:id="rId106" tooltip="Открыть страницу о продукте" display="https://pbprog.ru/tk/pi-39"/>
    <hyperlink ref="F402" r:id="rId107" tooltip="Открыть страницу о продукте" display="https://pbprog.ru/tk/pi-1653"/>
    <hyperlink ref="F403" r:id="rId108" tooltip="Открыть страницу о продукте" display="https://pbprog.ru/tk/pi-39"/>
    <hyperlink ref="F203" r:id="rId109" display="javascript:void(0);"/>
    <hyperlink ref="F211" r:id="rId110" tooltip="Открыть страницу о продукте" display="https://pbprog.ru/tk/pi-1647"/>
    <hyperlink ref="F212" r:id="rId111" tooltip="Открыть страницу о продукте" display="https://pbprog.ru/tk/pi-1753"/>
    <hyperlink ref="F213" r:id="rId112" tooltip="Открыть страницу о продукте" display="https://pbprog.ru/tk/pi-805"/>
    <hyperlink ref="F214" r:id="rId113" tooltip="Открыть страницу о продукте" display="https://pbprog.ru/tk/pi-369"/>
    <hyperlink ref="F223" r:id="rId114" display="javascript:void(0);"/>
    <hyperlink ref="F48" r:id="rId115" display="javascript:void(0);"/>
    <hyperlink ref="F51" r:id="rId116" tooltip="Открыть страницу о продукте" display="https://pbprog.ru/tk/pi-1620"/>
    <hyperlink ref="F52" r:id="rId117" tooltip="Открыть страницу о продукте" display="https://pbprog.ru/tk/pi-166"/>
    <hyperlink ref="F53" r:id="rId118" tooltip="Открыть страницу о продукте" display="https://pbprog.ru/tk/pi-1651"/>
    <hyperlink ref="F54" r:id="rId119" tooltip="Открыть страницу о продукте" display="https://pbprog.ru/tk/pi-1653"/>
    <hyperlink ref="F55" r:id="rId120" tooltip="Открыть страницу о продукте" display="https://pbprog.ru/tk/pi-33"/>
    <hyperlink ref="F56" r:id="rId121" tooltip="Открыть страницу о продукте" display="https://pbprog.ru/tk/pi-1182"/>
    <hyperlink ref="F57" r:id="rId122" tooltip="Открыть страницу о продукте" display="https://pbprog.ru/tk/pi-1180"/>
    <hyperlink ref="F59" r:id="rId123" tooltip="Открыть страницу о продукте" display="https://pbprog.ru/tk/pi-1647"/>
    <hyperlink ref="F229" r:id="rId124" tooltip="Открыть страницу о продукте" display="https://pbprog.ru/tk/pi-1620"/>
    <hyperlink ref="F230" r:id="rId125" tooltip="Открыть страницу о продукте" display="https://pbprog.ru/tk/pi-166"/>
    <hyperlink ref="F231" r:id="rId126" tooltip="Открыть страницу о продукте" display="https://pbprog.ru/tk/pi-39"/>
    <hyperlink ref="F232" r:id="rId127" tooltip="Открыть страницу о продукте" display="https://pbprog.ru/tk/pi-1159"/>
    <hyperlink ref="F233" r:id="rId128" tooltip="Открыть страницу о продукте" display="https://pbprog.ru/tk/pi-1651"/>
    <hyperlink ref="F234" r:id="rId129" tooltip="Открыть страницу о продукте" display="https://pbprog.ru/tk/pi-1653"/>
    <hyperlink ref="F235" r:id="rId130" tooltip="Открыть страницу о продукте" display="https://pbprog.ru/tk/pi-33"/>
    <hyperlink ref="F236" r:id="rId131" tooltip="Открыть страницу о продукте" display="https://pbprog.ru/tk/pi-1335"/>
    <hyperlink ref="F237" r:id="rId132" tooltip="Открыть страницу о продукте" display="https://pbprog.ru/tk/pi-471"/>
    <hyperlink ref="F238" r:id="rId133" tooltip="Открыть страницу о продукте" display="https://pbprog.ru/tk/pi-1647"/>
    <hyperlink ref="F79" r:id="rId134" tooltip="Открыть страницу о продукте" display="https://pbprog.ru/tk/pi-1647"/>
    <hyperlink ref="F80" r:id="rId135" tooltip="Открыть страницу о продукте" display="https://pbprog.ru/tk/pi-1753"/>
    <hyperlink ref="F81" r:id="rId136" tooltip="Открыть страницу о продукте" display="https://pbprog.ru/tk/pi-805"/>
    <hyperlink ref="F82" r:id="rId137" tooltip="Открыть страницу о продукте" display="https://pbprog.ru/tk/pi-369"/>
    <hyperlink ref="F366" r:id="rId138" tooltip="Открыть страницу о продукте" display="https://pbprog.ru/tk/pi-1647"/>
    <hyperlink ref="F367" r:id="rId139" tooltip="Открыть страницу о продукте" display="https://pbprog.ru/tk/pi-1753"/>
    <hyperlink ref="F368" r:id="rId140" tooltip="Открыть страницу о продукте" display="https://pbprog.ru/tk/pi-805"/>
    <hyperlink ref="F369" r:id="rId141" tooltip="Открыть страницу о продукте" display="https://pbprog.ru/tk/pi-369"/>
  </hyperlinks>
  <pageMargins left="0.70866141732283472" right="0.70866141732283472" top="0.15748031496062992" bottom="0" header="0.31496062992125984" footer="0.31496062992125984"/>
  <pageSetup paperSize="9" scale="65" orientation="landscape" verticalDpi="0" r:id="rId142"/>
  <drawing r:id="rId14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rgb="FF92D050"/>
  </sheetPr>
  <dimension ref="A1:N974"/>
  <sheetViews>
    <sheetView zoomScale="80" zoomScaleNormal="80" workbookViewId="0">
      <pane xSplit="6" ySplit="1" topLeftCell="G8" activePane="bottomRight" state="frozen"/>
      <selection pane="topRight" activeCell="G1" sqref="G1"/>
      <selection pane="bottomLeft" activeCell="A2" sqref="A2"/>
      <selection pane="bottomRight" activeCell="N26" sqref="N26"/>
    </sheetView>
  </sheetViews>
  <sheetFormatPr defaultRowHeight="14.4" x14ac:dyDescent="0.3"/>
  <cols>
    <col min="1" max="1" width="6.33203125" customWidth="1"/>
    <col min="2" max="2" width="1.44140625" customWidth="1"/>
    <col min="3" max="4" width="0" hidden="1" customWidth="1"/>
    <col min="5" max="5" width="2.88671875" style="303" customWidth="1"/>
    <col min="6" max="6" width="57.44140625" style="303" customWidth="1"/>
    <col min="7" max="7" width="9.44140625" customWidth="1"/>
    <col min="8" max="8" width="7.109375" customWidth="1"/>
    <col min="9" max="9" width="8.5546875" customWidth="1"/>
    <col min="11" max="11" width="11.6640625" style="275" customWidth="1"/>
    <col min="12" max="12" width="7.88671875" customWidth="1"/>
    <col min="13" max="13" width="12.44140625" customWidth="1"/>
    <col min="14" max="14" width="11.6640625" customWidth="1"/>
  </cols>
  <sheetData>
    <row r="1" spans="1:14" ht="28.2" thickBot="1" x14ac:dyDescent="0.35">
      <c r="A1" t="s">
        <v>244</v>
      </c>
      <c r="G1" s="254" t="s">
        <v>138</v>
      </c>
      <c r="H1" s="255" t="s">
        <v>139</v>
      </c>
      <c r="I1" s="256" t="s">
        <v>140</v>
      </c>
      <c r="J1" s="159" t="s">
        <v>141</v>
      </c>
      <c r="L1">
        <v>96.85</v>
      </c>
      <c r="M1" s="158">
        <f>(K3+K97+K199+K291+K377+K502+K613+K702+K777+K872)/10</f>
        <v>96.901480329999998</v>
      </c>
      <c r="N1" s="284">
        <f>L1-M1</f>
        <v>-5.148033000000396E-2</v>
      </c>
    </row>
    <row r="3" spans="1:14" s="273" customFormat="1" ht="15.6" x14ac:dyDescent="0.3">
      <c r="E3" s="304"/>
      <c r="F3" s="304" t="s">
        <v>127</v>
      </c>
      <c r="I3" s="274"/>
      <c r="K3" s="276">
        <f>K6+K17+K32+K34+K42+K61+K73+K91+K93+K95</f>
        <v>113.330361</v>
      </c>
    </row>
    <row r="4" spans="1:14" ht="29.4" x14ac:dyDescent="0.3">
      <c r="A4">
        <f>(G28+G113+G190+G216+G283+G316+G368+G391+G408+G493+G518+G535+G605+G625+G634+G693+G727+G794+G863+G886+G901+G928+G967)/10</f>
        <v>24.029</v>
      </c>
      <c r="F4" s="305" t="s">
        <v>128</v>
      </c>
      <c r="I4" s="96"/>
      <c r="K4" s="277"/>
    </row>
    <row r="5" spans="1:14" ht="16.2" thickBot="1" x14ac:dyDescent="0.35">
      <c r="A5" t="s">
        <v>217</v>
      </c>
      <c r="F5" s="306" t="s">
        <v>136</v>
      </c>
      <c r="I5" s="96"/>
      <c r="K5" s="277"/>
    </row>
    <row r="6" spans="1:14" ht="28.2" thickBot="1" x14ac:dyDescent="0.35">
      <c r="F6" s="307" t="s">
        <v>137</v>
      </c>
      <c r="G6" s="106" t="s">
        <v>138</v>
      </c>
      <c r="H6" s="107" t="s">
        <v>139</v>
      </c>
      <c r="I6" s="108" t="s">
        <v>140</v>
      </c>
      <c r="J6" s="109" t="s">
        <v>141</v>
      </c>
      <c r="K6" s="278">
        <f>J7+J9+J12+J14</f>
        <v>31.006997000000002</v>
      </c>
    </row>
    <row r="7" spans="1:14" ht="15" thickBot="1" x14ac:dyDescent="0.35">
      <c r="F7" s="308" t="s">
        <v>142</v>
      </c>
      <c r="G7" s="111">
        <v>138</v>
      </c>
      <c r="H7" s="112">
        <v>138</v>
      </c>
      <c r="I7" s="113">
        <v>5.2</v>
      </c>
      <c r="J7" s="114">
        <f>G7/40*I7</f>
        <v>17.940000000000001</v>
      </c>
      <c r="K7" s="277"/>
      <c r="M7" s="158">
        <f>J7+J112+J212+J517+J686+J707+J790</f>
        <v>39.196300000000001</v>
      </c>
      <c r="N7">
        <f>G7+G112+G212+G517+G686+G707+G790</f>
        <v>301.51</v>
      </c>
    </row>
    <row r="8" spans="1:14" ht="15" thickBot="1" x14ac:dyDescent="0.35">
      <c r="F8" s="308" t="s">
        <v>143</v>
      </c>
      <c r="G8" s="111">
        <v>138</v>
      </c>
      <c r="H8" s="112">
        <v>138</v>
      </c>
      <c r="I8" s="113"/>
      <c r="J8" s="114"/>
      <c r="K8" s="277"/>
    </row>
    <row r="9" spans="1:14" ht="15" thickBot="1" x14ac:dyDescent="0.35">
      <c r="F9" s="308" t="s">
        <v>144</v>
      </c>
      <c r="G9" s="111">
        <v>51.7</v>
      </c>
      <c r="H9" s="112">
        <v>51.7</v>
      </c>
      <c r="I9" s="113">
        <v>45.99</v>
      </c>
      <c r="J9" s="114">
        <f>G9*I9/1000</f>
        <v>2.3776830000000007</v>
      </c>
      <c r="K9" s="277"/>
    </row>
    <row r="10" spans="1:14" ht="15" thickBot="1" x14ac:dyDescent="0.35">
      <c r="F10" s="308" t="s">
        <v>145</v>
      </c>
      <c r="G10" s="111">
        <v>51.7</v>
      </c>
      <c r="H10" s="112">
        <v>51.7</v>
      </c>
      <c r="I10" s="113"/>
      <c r="J10" s="114"/>
      <c r="K10" s="277"/>
    </row>
    <row r="11" spans="1:14" ht="15" thickBot="1" x14ac:dyDescent="0.35">
      <c r="F11" s="309" t="s">
        <v>146</v>
      </c>
      <c r="G11" s="116" t="s">
        <v>147</v>
      </c>
      <c r="H11" s="117">
        <v>190</v>
      </c>
      <c r="I11" s="113"/>
      <c r="J11" s="114"/>
      <c r="K11" s="277"/>
    </row>
    <row r="12" spans="1:14" ht="15" thickBot="1" x14ac:dyDescent="0.35">
      <c r="F12" s="308" t="s">
        <v>148</v>
      </c>
      <c r="G12" s="111">
        <v>6.9</v>
      </c>
      <c r="H12" s="112">
        <v>6.9</v>
      </c>
      <c r="I12" s="113">
        <v>443.54</v>
      </c>
      <c r="J12" s="114">
        <f>G12*I12/1000</f>
        <v>3.0604260000000005</v>
      </c>
      <c r="K12" s="277"/>
    </row>
    <row r="13" spans="1:14" ht="15" thickBot="1" x14ac:dyDescent="0.35">
      <c r="F13" s="309" t="s">
        <v>149</v>
      </c>
      <c r="G13" s="116" t="s">
        <v>147</v>
      </c>
      <c r="H13" s="117">
        <v>183</v>
      </c>
      <c r="I13" s="113"/>
      <c r="J13" s="114"/>
      <c r="K13" s="277"/>
    </row>
    <row r="14" spans="1:14" ht="15" thickBot="1" x14ac:dyDescent="0.35">
      <c r="F14" s="308" t="s">
        <v>148</v>
      </c>
      <c r="G14" s="111">
        <v>17.2</v>
      </c>
      <c r="H14" s="112">
        <v>17.2</v>
      </c>
      <c r="I14" s="113">
        <v>443.54</v>
      </c>
      <c r="J14" s="114">
        <f>G14*I14/1000</f>
        <v>7.6288879999999999</v>
      </c>
      <c r="K14" s="277"/>
    </row>
    <row r="15" spans="1:14" x14ac:dyDescent="0.3">
      <c r="F15" s="310"/>
      <c r="I15" s="96"/>
      <c r="K15" s="277"/>
    </row>
    <row r="16" spans="1:14" ht="21" x14ac:dyDescent="0.3">
      <c r="F16" s="311" t="s">
        <v>150</v>
      </c>
      <c r="G16" s="119"/>
      <c r="H16" s="119"/>
      <c r="I16" s="120"/>
      <c r="J16" s="121"/>
      <c r="K16" s="277"/>
    </row>
    <row r="17" spans="6:11" customFormat="1" x14ac:dyDescent="0.3">
      <c r="F17" s="613" t="s">
        <v>151</v>
      </c>
      <c r="G17" s="613"/>
      <c r="H17" s="613"/>
      <c r="I17" s="613"/>
      <c r="J17" s="613"/>
      <c r="K17" s="278">
        <f>J23</f>
        <v>2.0750000000000002</v>
      </c>
    </row>
    <row r="18" spans="6:11" customFormat="1" ht="16.2" thickBot="1" x14ac:dyDescent="0.35">
      <c r="F18" s="312" t="s">
        <v>152</v>
      </c>
      <c r="G18" s="119"/>
      <c r="H18" s="119"/>
      <c r="I18" s="120"/>
      <c r="J18" s="121"/>
      <c r="K18" s="277"/>
    </row>
    <row r="19" spans="6:11" customFormat="1" ht="27" thickBot="1" x14ac:dyDescent="0.35">
      <c r="F19" s="313" t="s">
        <v>137</v>
      </c>
      <c r="G19" s="124" t="s">
        <v>138</v>
      </c>
      <c r="H19" s="125" t="s">
        <v>139</v>
      </c>
      <c r="I19" s="120"/>
      <c r="J19" s="121"/>
      <c r="K19" s="277"/>
    </row>
    <row r="20" spans="6:11" customFormat="1" ht="15" thickBot="1" x14ac:dyDescent="0.35">
      <c r="F20" s="314" t="s">
        <v>153</v>
      </c>
      <c r="G20" s="127">
        <v>0.5</v>
      </c>
      <c r="H20" s="128">
        <v>0.5</v>
      </c>
      <c r="I20" s="120" t="s">
        <v>154</v>
      </c>
      <c r="J20" s="129">
        <f>G20*I20/1000</f>
        <v>0.23</v>
      </c>
      <c r="K20" s="277"/>
    </row>
    <row r="21" spans="6:11" customFormat="1" ht="15" thickBot="1" x14ac:dyDescent="0.35">
      <c r="F21" s="314" t="s">
        <v>155</v>
      </c>
      <c r="G21" s="127">
        <v>54</v>
      </c>
      <c r="H21" s="128">
        <v>54</v>
      </c>
      <c r="I21" s="120"/>
      <c r="J21" s="121"/>
      <c r="K21" s="277"/>
    </row>
    <row r="22" spans="6:11" customFormat="1" x14ac:dyDescent="0.3">
      <c r="F22" s="315"/>
      <c r="G22" s="131"/>
      <c r="H22" s="131"/>
      <c r="I22" s="120"/>
      <c r="J22" s="121"/>
      <c r="K22" s="277"/>
    </row>
    <row r="23" spans="6:11" customFormat="1" ht="18" x14ac:dyDescent="0.3">
      <c r="F23" s="316" t="s">
        <v>156</v>
      </c>
      <c r="G23" s="119"/>
      <c r="H23" s="119"/>
      <c r="I23" s="120"/>
      <c r="J23" s="133">
        <f>J27+J28+J29</f>
        <v>2.0750000000000002</v>
      </c>
      <c r="K23" s="277"/>
    </row>
    <row r="24" spans="6:11" customFormat="1" x14ac:dyDescent="0.3">
      <c r="F24" s="613" t="s">
        <v>151</v>
      </c>
      <c r="G24" s="613"/>
      <c r="H24" s="613"/>
      <c r="I24" s="613"/>
      <c r="J24" s="613"/>
      <c r="K24" s="277"/>
    </row>
    <row r="25" spans="6:11" customFormat="1" ht="16.2" thickBot="1" x14ac:dyDescent="0.35">
      <c r="F25" s="312" t="s">
        <v>136</v>
      </c>
      <c r="G25" s="119"/>
      <c r="H25" s="119"/>
      <c r="I25" s="120"/>
      <c r="J25" s="121"/>
      <c r="K25" s="277"/>
    </row>
    <row r="26" spans="6:11" customFormat="1" ht="27" thickBot="1" x14ac:dyDescent="0.35">
      <c r="F26" s="313" t="s">
        <v>137</v>
      </c>
      <c r="G26" s="124" t="s">
        <v>138</v>
      </c>
      <c r="H26" s="125" t="s">
        <v>139</v>
      </c>
      <c r="I26" s="120"/>
      <c r="J26" s="121"/>
      <c r="K26" s="277"/>
    </row>
    <row r="27" spans="6:11" customFormat="1" ht="15" thickBot="1" x14ac:dyDescent="0.35">
      <c r="F27" s="314" t="s">
        <v>157</v>
      </c>
      <c r="G27" s="134" t="s">
        <v>147</v>
      </c>
      <c r="H27" s="128">
        <v>45</v>
      </c>
      <c r="I27" s="120"/>
      <c r="J27" s="135">
        <f>J20</f>
        <v>0.23</v>
      </c>
      <c r="K27" s="277"/>
    </row>
    <row r="28" spans="6:11" customFormat="1" ht="15" thickBot="1" x14ac:dyDescent="0.35">
      <c r="F28" s="314" t="s">
        <v>158</v>
      </c>
      <c r="G28" s="127">
        <v>13.5</v>
      </c>
      <c r="H28" s="128">
        <v>13.5</v>
      </c>
      <c r="I28" s="120" t="s">
        <v>159</v>
      </c>
      <c r="J28" s="135">
        <f>G28*I28/1000</f>
        <v>0.621</v>
      </c>
      <c r="K28" s="277"/>
    </row>
    <row r="29" spans="6:11" customFormat="1" ht="15" thickBot="1" x14ac:dyDescent="0.35">
      <c r="F29" s="314" t="s">
        <v>160</v>
      </c>
      <c r="G29" s="127">
        <v>7.2</v>
      </c>
      <c r="H29" s="128">
        <v>6.3</v>
      </c>
      <c r="I29" s="120" t="s">
        <v>332</v>
      </c>
      <c r="J29" s="135">
        <f>G29*I29/1000</f>
        <v>1.224</v>
      </c>
      <c r="K29" s="277"/>
    </row>
    <row r="30" spans="6:11" customFormat="1" ht="15" thickBot="1" x14ac:dyDescent="0.35">
      <c r="F30" s="314" t="s">
        <v>155</v>
      </c>
      <c r="G30" s="127">
        <v>135</v>
      </c>
      <c r="H30" s="128">
        <v>135</v>
      </c>
      <c r="I30" s="120"/>
      <c r="J30" s="121"/>
      <c r="K30" s="277"/>
    </row>
    <row r="31" spans="6:11" customFormat="1" x14ac:dyDescent="0.3">
      <c r="F31" s="317"/>
      <c r="G31" s="137"/>
      <c r="H31" s="137"/>
      <c r="I31" s="120"/>
      <c r="J31" s="129"/>
      <c r="K31" s="277"/>
    </row>
    <row r="32" spans="6:11" customFormat="1" x14ac:dyDescent="0.3">
      <c r="F32" s="318" t="s">
        <v>58</v>
      </c>
      <c r="G32" s="139">
        <v>40</v>
      </c>
      <c r="H32" s="139">
        <v>40</v>
      </c>
      <c r="I32" s="120" t="s">
        <v>162</v>
      </c>
      <c r="J32" s="129">
        <f>G32*I32/1000</f>
        <v>1.6559999999999999</v>
      </c>
      <c r="K32" s="278">
        <f>J32</f>
        <v>1.6559999999999999</v>
      </c>
    </row>
    <row r="34" spans="6:11" customFormat="1" ht="16.2" thickBot="1" x14ac:dyDescent="0.35">
      <c r="F34" s="319" t="s">
        <v>245</v>
      </c>
      <c r="K34" s="279">
        <f>J36+J37+J39+J40</f>
        <v>10.917820000000001</v>
      </c>
    </row>
    <row r="35" spans="6:11" customFormat="1" ht="28.2" thickBot="1" x14ac:dyDescent="0.35">
      <c r="F35" s="320" t="s">
        <v>137</v>
      </c>
      <c r="G35" s="106" t="s">
        <v>138</v>
      </c>
      <c r="H35" s="107" t="s">
        <v>139</v>
      </c>
      <c r="K35" s="275"/>
    </row>
    <row r="36" spans="6:11" customFormat="1" ht="15" thickBot="1" x14ac:dyDescent="0.35">
      <c r="F36" s="321" t="s">
        <v>246</v>
      </c>
      <c r="G36" s="111">
        <v>56.5</v>
      </c>
      <c r="H36" s="112">
        <v>48</v>
      </c>
      <c r="I36">
        <v>128</v>
      </c>
      <c r="J36">
        <f>G36*I36/1000</f>
        <v>7.2320000000000002</v>
      </c>
      <c r="K36" s="275"/>
    </row>
    <row r="37" spans="6:11" customFormat="1" ht="15" thickBot="1" x14ac:dyDescent="0.35">
      <c r="F37" s="321" t="s">
        <v>247</v>
      </c>
      <c r="G37" s="111">
        <v>43.8</v>
      </c>
      <c r="H37" s="112">
        <v>35</v>
      </c>
      <c r="I37">
        <v>65</v>
      </c>
      <c r="J37">
        <f t="shared" ref="J37:J40" si="0">G37*I37/1000</f>
        <v>2.847</v>
      </c>
      <c r="K37" s="275"/>
    </row>
    <row r="38" spans="6:11" customFormat="1" ht="15" thickBot="1" x14ac:dyDescent="0.35">
      <c r="F38" s="321" t="s">
        <v>248</v>
      </c>
      <c r="G38" s="111">
        <v>15</v>
      </c>
      <c r="H38" s="112">
        <v>12</v>
      </c>
      <c r="K38" s="275"/>
    </row>
    <row r="39" spans="6:11" customFormat="1" ht="15" thickBot="1" x14ac:dyDescent="0.35">
      <c r="F39" s="321" t="s">
        <v>249</v>
      </c>
      <c r="G39" s="111">
        <v>14.3</v>
      </c>
      <c r="H39" s="112">
        <v>12</v>
      </c>
      <c r="I39">
        <v>16</v>
      </c>
      <c r="J39">
        <f t="shared" si="0"/>
        <v>0.2288</v>
      </c>
      <c r="K39" s="275"/>
    </row>
    <row r="40" spans="6:11" customFormat="1" ht="15" thickBot="1" x14ac:dyDescent="0.35">
      <c r="F40" s="321" t="s">
        <v>250</v>
      </c>
      <c r="G40" s="111">
        <v>6</v>
      </c>
      <c r="H40" s="112">
        <v>6</v>
      </c>
      <c r="I40">
        <v>101.67</v>
      </c>
      <c r="J40">
        <f t="shared" si="0"/>
        <v>0.61002000000000001</v>
      </c>
      <c r="K40" s="275"/>
    </row>
    <row r="42" spans="6:11" customFormat="1" ht="24.6" x14ac:dyDescent="0.3">
      <c r="F42" s="302" t="s">
        <v>251</v>
      </c>
      <c r="K42" s="279">
        <f>J45+J48+J51+J52+J53+J58+J59</f>
        <v>2.0576749999999997</v>
      </c>
    </row>
    <row r="43" spans="6:11" customFormat="1" ht="15" thickBot="1" x14ac:dyDescent="0.35">
      <c r="F43" s="322" t="s">
        <v>252</v>
      </c>
      <c r="K43" s="275"/>
    </row>
    <row r="44" spans="6:11" customFormat="1" ht="15" thickBot="1" x14ac:dyDescent="0.35">
      <c r="F44" s="323" t="s">
        <v>137</v>
      </c>
      <c r="G44" s="249" t="s">
        <v>138</v>
      </c>
      <c r="H44" s="250" t="s">
        <v>139</v>
      </c>
      <c r="K44" s="275"/>
    </row>
    <row r="45" spans="6:11" customFormat="1" ht="15" thickBot="1" x14ac:dyDescent="0.35">
      <c r="F45" s="321" t="s">
        <v>253</v>
      </c>
      <c r="G45" s="251">
        <v>100</v>
      </c>
      <c r="H45" s="252">
        <v>75</v>
      </c>
      <c r="I45">
        <v>13</v>
      </c>
      <c r="J45">
        <f>G45*I45/1000</f>
        <v>1.3</v>
      </c>
      <c r="K45" s="275"/>
    </row>
    <row r="46" spans="6:11" customFormat="1" ht="15" thickBot="1" x14ac:dyDescent="0.35">
      <c r="F46" s="321" t="s">
        <v>254</v>
      </c>
      <c r="G46" s="251">
        <v>2</v>
      </c>
      <c r="H46" s="252">
        <v>2</v>
      </c>
      <c r="K46" s="275"/>
    </row>
    <row r="47" spans="6:11" customFormat="1" ht="15" thickBot="1" x14ac:dyDescent="0.35">
      <c r="F47" s="321" t="s">
        <v>255</v>
      </c>
      <c r="G47" s="251">
        <v>2</v>
      </c>
      <c r="H47" s="252">
        <v>2</v>
      </c>
      <c r="K47" s="275"/>
    </row>
    <row r="48" spans="6:11" customFormat="1" ht="15" thickBot="1" x14ac:dyDescent="0.35">
      <c r="F48" s="321" t="s">
        <v>256</v>
      </c>
      <c r="G48" s="251">
        <v>2</v>
      </c>
      <c r="H48" s="252">
        <v>2</v>
      </c>
      <c r="I48">
        <v>40</v>
      </c>
      <c r="J48">
        <f>G48*I48/1000</f>
        <v>0.08</v>
      </c>
      <c r="K48" s="275"/>
    </row>
    <row r="49" spans="6:11" customFormat="1" ht="15" thickBot="1" x14ac:dyDescent="0.35">
      <c r="F49" s="321" t="s">
        <v>257</v>
      </c>
      <c r="G49" s="253" t="s">
        <v>147</v>
      </c>
      <c r="H49" s="252">
        <v>2</v>
      </c>
      <c r="K49" s="275"/>
    </row>
    <row r="50" spans="6:11" customFormat="1" ht="15" thickBot="1" x14ac:dyDescent="0.35">
      <c r="F50" s="321" t="s">
        <v>258</v>
      </c>
      <c r="G50" s="251">
        <v>2</v>
      </c>
      <c r="H50" s="252">
        <v>2</v>
      </c>
      <c r="K50" s="275"/>
    </row>
    <row r="51" spans="6:11" customFormat="1" ht="15" thickBot="1" x14ac:dyDescent="0.35">
      <c r="F51" s="321" t="s">
        <v>259</v>
      </c>
      <c r="G51" s="251">
        <v>12.5</v>
      </c>
      <c r="H51" s="252">
        <v>10</v>
      </c>
      <c r="I51">
        <v>16</v>
      </c>
      <c r="J51">
        <f>G51*I51/1000</f>
        <v>0.2</v>
      </c>
      <c r="K51" s="275"/>
    </row>
    <row r="52" spans="6:11" customFormat="1" ht="15" thickBot="1" x14ac:dyDescent="0.35">
      <c r="F52" s="321" t="s">
        <v>260</v>
      </c>
      <c r="G52" s="251">
        <v>12</v>
      </c>
      <c r="H52" s="252">
        <v>10</v>
      </c>
      <c r="I52">
        <v>16</v>
      </c>
      <c r="J52">
        <f>G52*I52/1000</f>
        <v>0.192</v>
      </c>
      <c r="K52" s="275"/>
    </row>
    <row r="53" spans="6:11" customFormat="1" ht="15" thickBot="1" x14ac:dyDescent="0.35">
      <c r="F53" s="321" t="s">
        <v>250</v>
      </c>
      <c r="G53" s="251">
        <v>2.5</v>
      </c>
      <c r="H53" s="252">
        <v>2.5</v>
      </c>
      <c r="I53">
        <v>101.67</v>
      </c>
      <c r="J53">
        <f>G53*I53/1000</f>
        <v>0.25417499999999998</v>
      </c>
      <c r="K53" s="275"/>
    </row>
    <row r="54" spans="6:11" customFormat="1" ht="15" thickBot="1" x14ac:dyDescent="0.35">
      <c r="F54" s="321" t="s">
        <v>261</v>
      </c>
      <c r="G54" s="253" t="s">
        <v>147</v>
      </c>
      <c r="H54" s="252">
        <v>175</v>
      </c>
      <c r="K54" s="275"/>
    </row>
    <row r="55" spans="6:11" customFormat="1" ht="15" thickBot="1" x14ac:dyDescent="0.35">
      <c r="F55" s="321" t="s">
        <v>262</v>
      </c>
      <c r="G55" s="251">
        <v>175</v>
      </c>
      <c r="H55" s="252">
        <v>175</v>
      </c>
      <c r="K55" s="275"/>
    </row>
    <row r="56" spans="6:11" customFormat="1" ht="15" thickBot="1" x14ac:dyDescent="0.35">
      <c r="F56" s="321" t="s">
        <v>263</v>
      </c>
      <c r="G56" s="251">
        <v>175</v>
      </c>
      <c r="H56" s="252">
        <v>175</v>
      </c>
      <c r="K56" s="275"/>
    </row>
    <row r="57" spans="6:11" customFormat="1" ht="15" thickBot="1" x14ac:dyDescent="0.35">
      <c r="F57" s="321" t="s">
        <v>145</v>
      </c>
      <c r="G57" s="251">
        <v>175</v>
      </c>
      <c r="H57" s="252">
        <v>175</v>
      </c>
      <c r="K57" s="275"/>
    </row>
    <row r="58" spans="6:11" customFormat="1" ht="15" thickBot="1" x14ac:dyDescent="0.35">
      <c r="F58" s="321" t="s">
        <v>264</v>
      </c>
      <c r="G58" s="251">
        <v>0.01</v>
      </c>
      <c r="H58" s="252">
        <v>0.01</v>
      </c>
      <c r="I58" s="92">
        <v>900</v>
      </c>
      <c r="J58">
        <f>G58*I58/1000</f>
        <v>8.9999999999999993E-3</v>
      </c>
      <c r="K58" s="275"/>
    </row>
    <row r="59" spans="6:11" customFormat="1" ht="15" thickBot="1" x14ac:dyDescent="0.35">
      <c r="F59" s="321" t="s">
        <v>265</v>
      </c>
      <c r="G59" s="251">
        <v>1.5</v>
      </c>
      <c r="H59" s="252">
        <v>1.5</v>
      </c>
      <c r="I59">
        <v>15</v>
      </c>
      <c r="J59">
        <f>G59*I59/1000</f>
        <v>2.2499999999999999E-2</v>
      </c>
      <c r="K59" s="275"/>
    </row>
    <row r="61" spans="6:11" customFormat="1" ht="24.6" x14ac:dyDescent="0.3">
      <c r="F61" s="302" t="s">
        <v>266</v>
      </c>
      <c r="K61" s="279">
        <f>J68+J71</f>
        <v>8.2799820000000004</v>
      </c>
    </row>
    <row r="62" spans="6:11" customFormat="1" x14ac:dyDescent="0.3">
      <c r="F62" s="324" t="s">
        <v>267</v>
      </c>
      <c r="K62" s="275"/>
    </row>
    <row r="63" spans="6:11" customFormat="1" x14ac:dyDescent="0.3">
      <c r="F63" s="324" t="s">
        <v>166</v>
      </c>
      <c r="K63" s="275"/>
    </row>
    <row r="65" spans="6:11" customFormat="1" x14ac:dyDescent="0.3">
      <c r="F65" s="325" t="s">
        <v>167</v>
      </c>
      <c r="K65" s="275"/>
    </row>
    <row r="66" spans="6:11" customFormat="1" ht="15" thickBot="1" x14ac:dyDescent="0.35">
      <c r="F66" s="322" t="s">
        <v>268</v>
      </c>
      <c r="K66" s="275"/>
    </row>
    <row r="67" spans="6:11" customFormat="1" ht="15" thickBot="1" x14ac:dyDescent="0.35">
      <c r="F67" s="323" t="s">
        <v>137</v>
      </c>
      <c r="G67" s="249" t="s">
        <v>138</v>
      </c>
      <c r="H67" s="250" t="s">
        <v>139</v>
      </c>
      <c r="K67" s="275"/>
    </row>
    <row r="68" spans="6:11" customFormat="1" ht="15" thickBot="1" x14ac:dyDescent="0.35">
      <c r="F68" s="321" t="s">
        <v>269</v>
      </c>
      <c r="G68" s="251">
        <v>82.8</v>
      </c>
      <c r="H68" s="252">
        <v>82.8</v>
      </c>
      <c r="I68">
        <v>56.61</v>
      </c>
      <c r="J68">
        <f>G68*I68/1000</f>
        <v>4.6873079999999998</v>
      </c>
      <c r="K68" s="275"/>
    </row>
    <row r="69" spans="6:11" customFormat="1" ht="15" thickBot="1" x14ac:dyDescent="0.35">
      <c r="F69" s="321" t="s">
        <v>155</v>
      </c>
      <c r="G69" s="251">
        <v>122</v>
      </c>
      <c r="H69" s="252">
        <v>122</v>
      </c>
      <c r="K69" s="275"/>
    </row>
    <row r="70" spans="6:11" customFormat="1" ht="15" thickBot="1" x14ac:dyDescent="0.35">
      <c r="F70" s="326" t="s">
        <v>270</v>
      </c>
      <c r="G70" s="253" t="s">
        <v>147</v>
      </c>
      <c r="H70" s="257">
        <v>173</v>
      </c>
      <c r="K70" s="275"/>
    </row>
    <row r="71" spans="6:11" customFormat="1" ht="15" thickBot="1" x14ac:dyDescent="0.35">
      <c r="F71" s="321" t="s">
        <v>148</v>
      </c>
      <c r="G71" s="251">
        <v>8.1</v>
      </c>
      <c r="H71" s="252">
        <v>8.1</v>
      </c>
      <c r="I71">
        <v>443.54</v>
      </c>
      <c r="J71">
        <f>G71*I71/1000</f>
        <v>3.5926740000000001</v>
      </c>
      <c r="K71" s="275"/>
    </row>
    <row r="73" spans="6:11" customFormat="1" ht="28.8" x14ac:dyDescent="0.3">
      <c r="F73" s="327" t="s">
        <v>271</v>
      </c>
      <c r="K73" s="279">
        <f>J81+J84+J85+J87+J89</f>
        <v>32.353687000000001</v>
      </c>
    </row>
    <row r="74" spans="6:11" customFormat="1" x14ac:dyDescent="0.3">
      <c r="F74" s="328" t="s">
        <v>272</v>
      </c>
      <c r="K74" s="275"/>
    </row>
    <row r="75" spans="6:11" customFormat="1" x14ac:dyDescent="0.3">
      <c r="F75" s="328" t="s">
        <v>166</v>
      </c>
      <c r="K75" s="275"/>
    </row>
    <row r="77" spans="6:11" customFormat="1" x14ac:dyDescent="0.3">
      <c r="F77" s="325" t="s">
        <v>167</v>
      </c>
      <c r="K77" s="275"/>
    </row>
    <row r="78" spans="6:11" customFormat="1" ht="15.6" thickBot="1" x14ac:dyDescent="0.35">
      <c r="F78" s="329" t="s">
        <v>273</v>
      </c>
      <c r="K78" s="275"/>
    </row>
    <row r="79" spans="6:11" customFormat="1" ht="28.2" thickBot="1" x14ac:dyDescent="0.35">
      <c r="F79" s="320" t="s">
        <v>137</v>
      </c>
      <c r="G79" s="106" t="s">
        <v>138</v>
      </c>
      <c r="H79" s="107" t="s">
        <v>139</v>
      </c>
      <c r="K79" s="275"/>
    </row>
    <row r="80" spans="6:11" customFormat="1" ht="15" thickBot="1" x14ac:dyDescent="0.35">
      <c r="F80" s="321" t="s">
        <v>274</v>
      </c>
      <c r="G80" s="111">
        <v>100</v>
      </c>
      <c r="H80" s="112">
        <v>73.8</v>
      </c>
      <c r="K80" s="275"/>
    </row>
    <row r="81" spans="6:11" customFormat="1" ht="15" thickBot="1" x14ac:dyDescent="0.35">
      <c r="F81" s="321" t="s">
        <v>275</v>
      </c>
      <c r="G81" s="111">
        <v>87.5</v>
      </c>
      <c r="H81" s="112">
        <v>73.8</v>
      </c>
      <c r="I81">
        <v>295</v>
      </c>
      <c r="J81">
        <f>G81*I81/1000</f>
        <v>25.8125</v>
      </c>
      <c r="K81" s="275"/>
    </row>
    <row r="82" spans="6:11" customFormat="1" ht="15" thickBot="1" x14ac:dyDescent="0.35">
      <c r="F82" s="321" t="s">
        <v>276</v>
      </c>
      <c r="G82" s="111">
        <v>113</v>
      </c>
      <c r="H82" s="112">
        <v>73.8</v>
      </c>
      <c r="K82" s="275"/>
    </row>
    <row r="83" spans="6:11" customFormat="1" ht="15" thickBot="1" x14ac:dyDescent="0.35">
      <c r="F83" s="330" t="s">
        <v>277</v>
      </c>
      <c r="G83" s="116" t="s">
        <v>147</v>
      </c>
      <c r="H83" s="258" t="s">
        <v>147</v>
      </c>
      <c r="K83" s="275"/>
    </row>
    <row r="84" spans="6:11" customFormat="1" ht="15" thickBot="1" x14ac:dyDescent="0.35">
      <c r="F84" s="321" t="s">
        <v>278</v>
      </c>
      <c r="G84" s="111">
        <v>17.5</v>
      </c>
      <c r="H84" s="259">
        <v>17.5</v>
      </c>
      <c r="I84">
        <v>41.4</v>
      </c>
      <c r="J84">
        <f>G84*I84/1000</f>
        <v>0.72450000000000003</v>
      </c>
      <c r="K84" s="275"/>
    </row>
    <row r="85" spans="6:11" customFormat="1" ht="15" thickBot="1" x14ac:dyDescent="0.35">
      <c r="F85" s="321" t="s">
        <v>279</v>
      </c>
      <c r="G85" s="111">
        <v>23.8</v>
      </c>
      <c r="H85" s="112">
        <v>23.8</v>
      </c>
      <c r="I85">
        <v>45.99</v>
      </c>
      <c r="J85">
        <f>G85*I85/1000</f>
        <v>1.094562</v>
      </c>
      <c r="K85" s="275"/>
    </row>
    <row r="86" spans="6:11" customFormat="1" ht="15" thickBot="1" x14ac:dyDescent="0.35">
      <c r="F86" s="321" t="s">
        <v>145</v>
      </c>
      <c r="G86" s="111">
        <v>23.8</v>
      </c>
      <c r="H86" s="112">
        <v>23.8</v>
      </c>
      <c r="K86" s="275"/>
    </row>
    <row r="87" spans="6:11" customFormat="1" ht="15" thickBot="1" x14ac:dyDescent="0.35">
      <c r="F87" s="321" t="s">
        <v>280</v>
      </c>
      <c r="G87" s="111">
        <v>10</v>
      </c>
      <c r="H87" s="112">
        <v>10</v>
      </c>
      <c r="I87">
        <v>195</v>
      </c>
      <c r="J87">
        <f>G87*I87/1000</f>
        <v>1.95</v>
      </c>
      <c r="K87" s="275"/>
    </row>
    <row r="88" spans="6:11" customFormat="1" ht="15" thickBot="1" x14ac:dyDescent="0.35">
      <c r="F88" s="330" t="s">
        <v>281</v>
      </c>
      <c r="G88" s="116" t="s">
        <v>147</v>
      </c>
      <c r="H88" s="117">
        <v>124</v>
      </c>
      <c r="K88" s="275"/>
    </row>
    <row r="89" spans="6:11" customFormat="1" ht="15" thickBot="1" x14ac:dyDescent="0.35">
      <c r="F89" s="321" t="s">
        <v>148</v>
      </c>
      <c r="G89" s="111">
        <v>6.25</v>
      </c>
      <c r="H89" s="112">
        <v>6.25</v>
      </c>
      <c r="I89">
        <v>443.54</v>
      </c>
      <c r="J89">
        <f>G89*I89/1000</f>
        <v>2.772125</v>
      </c>
      <c r="K89" s="275"/>
    </row>
    <row r="91" spans="6:11" customFormat="1" x14ac:dyDescent="0.3">
      <c r="F91" s="303" t="s">
        <v>282</v>
      </c>
      <c r="G91" s="159">
        <v>200</v>
      </c>
      <c r="H91" s="159"/>
      <c r="I91">
        <v>50</v>
      </c>
      <c r="K91" s="279">
        <f>G91*I91/1000</f>
        <v>10</v>
      </c>
    </row>
    <row r="93" spans="6:11" customFormat="1" x14ac:dyDescent="0.3">
      <c r="F93" s="303" t="s">
        <v>14</v>
      </c>
      <c r="G93">
        <v>60</v>
      </c>
      <c r="I93">
        <v>29.72</v>
      </c>
      <c r="K93" s="279">
        <f>G93*I93/1000</f>
        <v>1.7831999999999999</v>
      </c>
    </row>
    <row r="95" spans="6:11" customFormat="1" x14ac:dyDescent="0.3">
      <c r="F95" s="303" t="s">
        <v>321</v>
      </c>
      <c r="G95">
        <v>120</v>
      </c>
      <c r="I95">
        <v>110</v>
      </c>
      <c r="K95" s="279">
        <f>G95*I95/1000</f>
        <v>13.2</v>
      </c>
    </row>
    <row r="97" spans="5:11" s="272" customFormat="1" x14ac:dyDescent="0.3">
      <c r="E97" s="331"/>
      <c r="F97" s="331" t="s">
        <v>163</v>
      </c>
      <c r="K97" s="280">
        <f>K106+K118+K121+K134+K142+K151+K168+K181+K195+K197</f>
        <v>129.17179759999999</v>
      </c>
    </row>
    <row r="99" spans="5:11" ht="29.4" x14ac:dyDescent="0.3">
      <c r="F99" s="305" t="s">
        <v>205</v>
      </c>
      <c r="I99" s="414">
        <f>K106+K118+K121+K134</f>
        <v>59.463465599999999</v>
      </c>
      <c r="J99" s="158">
        <f>K97-I99</f>
        <v>69.708331999999984</v>
      </c>
      <c r="K99" s="277"/>
    </row>
    <row r="100" spans="5:11" x14ac:dyDescent="0.3">
      <c r="F100" s="332" t="s">
        <v>129</v>
      </c>
      <c r="I100" s="96"/>
      <c r="K100" s="277"/>
    </row>
    <row r="101" spans="5:11" x14ac:dyDescent="0.3">
      <c r="F101" s="310"/>
      <c r="I101" s="96"/>
      <c r="K101" s="277"/>
    </row>
    <row r="102" spans="5:11" x14ac:dyDescent="0.3">
      <c r="F102" s="333" t="s">
        <v>130</v>
      </c>
      <c r="I102" s="96"/>
      <c r="K102" s="277"/>
    </row>
    <row r="103" spans="5:11" x14ac:dyDescent="0.3">
      <c r="F103" s="334" t="s">
        <v>131</v>
      </c>
      <c r="I103" s="96"/>
      <c r="K103" s="277"/>
    </row>
    <row r="104" spans="5:11" x14ac:dyDescent="0.3">
      <c r="F104" s="334" t="s">
        <v>132</v>
      </c>
      <c r="I104" s="96"/>
      <c r="K104" s="277"/>
    </row>
    <row r="105" spans="5:11" x14ac:dyDescent="0.3">
      <c r="F105" s="332" t="s">
        <v>206</v>
      </c>
      <c r="I105" s="96"/>
      <c r="K105" s="277"/>
    </row>
    <row r="106" spans="5:11" ht="16.2" thickBot="1" x14ac:dyDescent="0.35">
      <c r="F106" s="306" t="s">
        <v>136</v>
      </c>
      <c r="I106" s="96"/>
      <c r="J106" s="158"/>
      <c r="K106" s="278">
        <f>J108+J109+J110+J111+J112+J113+J114+J115+J116</f>
        <v>48.180465599999998</v>
      </c>
    </row>
    <row r="107" spans="5:11" ht="28.2" thickBot="1" x14ac:dyDescent="0.35">
      <c r="F107" s="307" t="s">
        <v>137</v>
      </c>
      <c r="G107" s="106" t="s">
        <v>138</v>
      </c>
      <c r="H107" s="107" t="s">
        <v>139</v>
      </c>
      <c r="I107" s="211" t="s">
        <v>140</v>
      </c>
      <c r="J107" s="212" t="s">
        <v>141</v>
      </c>
      <c r="K107" s="277"/>
    </row>
    <row r="108" spans="5:11" ht="15" thickBot="1" x14ac:dyDescent="0.35">
      <c r="F108" s="335" t="s">
        <v>168</v>
      </c>
      <c r="G108" s="111">
        <v>188</v>
      </c>
      <c r="H108" s="112">
        <v>186</v>
      </c>
      <c r="I108" s="214">
        <v>206.51</v>
      </c>
      <c r="J108" s="215">
        <f>I108*G108/1000</f>
        <v>38.823879999999996</v>
      </c>
      <c r="K108" s="277"/>
    </row>
    <row r="109" spans="5:11" ht="15" thickBot="1" x14ac:dyDescent="0.35">
      <c r="F109" s="335" t="s">
        <v>169</v>
      </c>
      <c r="G109" s="111">
        <v>12.9</v>
      </c>
      <c r="H109" s="112">
        <v>12.9</v>
      </c>
      <c r="I109" s="142">
        <v>31.17</v>
      </c>
      <c r="J109" s="215">
        <f t="shared" ref="J109:J111" si="1">I109*G109/1000</f>
        <v>0.40209300000000003</v>
      </c>
      <c r="K109" s="277"/>
    </row>
    <row r="110" spans="5:11" ht="15" thickBot="1" x14ac:dyDescent="0.35">
      <c r="F110" s="335" t="s">
        <v>155</v>
      </c>
      <c r="G110" s="111">
        <v>48</v>
      </c>
      <c r="H110" s="112">
        <v>48</v>
      </c>
      <c r="I110" s="113"/>
      <c r="J110" s="215">
        <f t="shared" si="1"/>
        <v>0</v>
      </c>
      <c r="K110" s="277"/>
    </row>
    <row r="111" spans="5:11" ht="15" customHeight="1" thickBot="1" x14ac:dyDescent="0.35">
      <c r="F111" s="335" t="s">
        <v>207</v>
      </c>
      <c r="G111" s="111">
        <v>48</v>
      </c>
      <c r="H111" s="112">
        <v>48</v>
      </c>
      <c r="I111" s="156">
        <v>45.99</v>
      </c>
      <c r="J111" s="215">
        <f t="shared" si="1"/>
        <v>2.2075200000000001</v>
      </c>
      <c r="K111" s="277"/>
    </row>
    <row r="112" spans="5:11" ht="15" thickBot="1" x14ac:dyDescent="0.35">
      <c r="F112" s="335" t="s">
        <v>142</v>
      </c>
      <c r="G112" s="111">
        <v>6</v>
      </c>
      <c r="H112" s="112">
        <v>6</v>
      </c>
      <c r="I112" s="156">
        <v>5.2</v>
      </c>
      <c r="J112" s="215">
        <f>G112/40*I112</f>
        <v>0.78</v>
      </c>
      <c r="K112" s="277"/>
    </row>
    <row r="113" spans="5:11" ht="15" thickBot="1" x14ac:dyDescent="0.35">
      <c r="E113"/>
      <c r="F113" s="335" t="s">
        <v>158</v>
      </c>
      <c r="G113" s="111">
        <v>12.9</v>
      </c>
      <c r="H113" s="112">
        <v>12.9</v>
      </c>
      <c r="I113" s="156">
        <v>46</v>
      </c>
      <c r="J113" s="215">
        <f t="shared" ref="J113" si="2">I113*G113/1000</f>
        <v>0.59339999999999993</v>
      </c>
      <c r="K113" s="277"/>
    </row>
    <row r="114" spans="5:11" ht="15" thickBot="1" x14ac:dyDescent="0.35">
      <c r="E114"/>
      <c r="F114" s="335" t="s">
        <v>208</v>
      </c>
      <c r="G114" s="111">
        <v>6.94</v>
      </c>
      <c r="H114" s="112">
        <v>6.94</v>
      </c>
      <c r="I114" s="156">
        <v>135.75</v>
      </c>
      <c r="J114" s="215">
        <f t="shared" ref="J114:J118" si="3">I114*G114/1000</f>
        <v>0.94210499999999997</v>
      </c>
      <c r="K114" s="277"/>
    </row>
    <row r="115" spans="5:11" ht="15" thickBot="1" x14ac:dyDescent="0.35">
      <c r="E115"/>
      <c r="F115" s="335" t="s">
        <v>209</v>
      </c>
      <c r="G115" s="111">
        <v>6.94</v>
      </c>
      <c r="H115" s="112">
        <v>6.94</v>
      </c>
      <c r="I115" s="156">
        <v>195</v>
      </c>
      <c r="J115" s="133">
        <f t="shared" si="3"/>
        <v>1.3533000000000002</v>
      </c>
      <c r="K115" s="277"/>
    </row>
    <row r="116" spans="5:11" ht="15" thickBot="1" x14ac:dyDescent="0.35">
      <c r="E116"/>
      <c r="F116" s="335" t="s">
        <v>148</v>
      </c>
      <c r="G116" s="111">
        <v>6.94</v>
      </c>
      <c r="H116" s="112">
        <v>6.94</v>
      </c>
      <c r="I116" s="113">
        <v>443.54</v>
      </c>
      <c r="J116" s="133">
        <f t="shared" si="3"/>
        <v>3.0781676</v>
      </c>
      <c r="K116" s="277"/>
    </row>
    <row r="117" spans="5:11" x14ac:dyDescent="0.3">
      <c r="E117"/>
      <c r="F117" s="310"/>
      <c r="I117" s="96"/>
      <c r="K117" s="277"/>
    </row>
    <row r="118" spans="5:11" x14ac:dyDescent="0.3">
      <c r="E118"/>
      <c r="F118" s="336" t="s">
        <v>174</v>
      </c>
      <c r="G118" s="271">
        <v>26</v>
      </c>
      <c r="H118" s="283"/>
      <c r="I118" s="282">
        <v>117</v>
      </c>
      <c r="J118" s="133">
        <f t="shared" si="3"/>
        <v>3.0419999999999998</v>
      </c>
      <c r="K118" s="278">
        <f>J118</f>
        <v>3.0419999999999998</v>
      </c>
    </row>
    <row r="119" spans="5:11" x14ac:dyDescent="0.3">
      <c r="E119"/>
      <c r="F119" s="310"/>
      <c r="H119" s="159"/>
      <c r="I119" s="96"/>
      <c r="J119" s="158"/>
      <c r="K119" s="277"/>
    </row>
    <row r="120" spans="5:11" x14ac:dyDescent="0.3">
      <c r="E120"/>
      <c r="F120" s="310"/>
      <c r="I120" s="96"/>
      <c r="K120" s="277"/>
    </row>
    <row r="121" spans="5:11" ht="21" x14ac:dyDescent="0.3">
      <c r="E121"/>
      <c r="F121" s="337" t="s">
        <v>150</v>
      </c>
      <c r="G121" s="119"/>
      <c r="H121" s="119"/>
      <c r="I121" s="161"/>
      <c r="J121" s="129"/>
      <c r="K121" s="278">
        <f>J128+J130</f>
        <v>0.85099999999999998</v>
      </c>
    </row>
    <row r="122" spans="5:11" x14ac:dyDescent="0.3">
      <c r="E122"/>
      <c r="F122" s="338" t="s">
        <v>166</v>
      </c>
      <c r="G122" s="119"/>
      <c r="H122" s="119"/>
      <c r="I122" s="161"/>
      <c r="J122" s="121"/>
      <c r="K122" s="277"/>
    </row>
    <row r="123" spans="5:11" x14ac:dyDescent="0.3">
      <c r="E123"/>
      <c r="F123" s="216"/>
      <c r="G123" s="119"/>
      <c r="H123" s="119"/>
      <c r="I123" s="161"/>
      <c r="J123" s="121"/>
      <c r="K123" s="277"/>
    </row>
    <row r="124" spans="5:11" x14ac:dyDescent="0.3">
      <c r="E124"/>
      <c r="F124" s="339" t="s">
        <v>167</v>
      </c>
      <c r="G124" s="119"/>
      <c r="H124" s="119"/>
      <c r="I124" s="161"/>
      <c r="J124" s="121"/>
      <c r="K124" s="277"/>
    </row>
    <row r="125" spans="5:11" x14ac:dyDescent="0.3">
      <c r="E125"/>
      <c r="F125" s="340" t="s">
        <v>175</v>
      </c>
      <c r="G125" s="119"/>
      <c r="H125" s="119"/>
      <c r="I125" s="161"/>
      <c r="J125" s="121"/>
      <c r="K125" s="277"/>
    </row>
    <row r="126" spans="5:11" ht="15.6" x14ac:dyDescent="0.3">
      <c r="E126"/>
      <c r="F126" s="312" t="s">
        <v>152</v>
      </c>
      <c r="G126" s="119"/>
      <c r="H126" s="119"/>
      <c r="I126" s="161"/>
      <c r="J126" s="121"/>
      <c r="K126" s="277"/>
    </row>
    <row r="127" spans="5:11" ht="26.4" x14ac:dyDescent="0.3">
      <c r="E127"/>
      <c r="F127" s="341" t="s">
        <v>137</v>
      </c>
      <c r="G127" s="167" t="s">
        <v>138</v>
      </c>
      <c r="H127" s="167" t="s">
        <v>139</v>
      </c>
      <c r="I127" s="161"/>
      <c r="J127" s="121"/>
      <c r="K127" s="277"/>
    </row>
    <row r="128" spans="5:11" x14ac:dyDescent="0.3">
      <c r="E128"/>
      <c r="F128" s="342" t="s">
        <v>153</v>
      </c>
      <c r="G128" s="169">
        <v>0.5</v>
      </c>
      <c r="H128" s="169">
        <v>0.5</v>
      </c>
      <c r="I128" s="161" t="s">
        <v>154</v>
      </c>
      <c r="J128" s="129">
        <f>G128*I128/1000</f>
        <v>0.23</v>
      </c>
      <c r="K128" s="277"/>
    </row>
    <row r="129" spans="5:11" x14ac:dyDescent="0.3">
      <c r="E129"/>
      <c r="F129" s="342" t="s">
        <v>155</v>
      </c>
      <c r="G129" s="169">
        <v>54</v>
      </c>
      <c r="H129" s="169">
        <v>54</v>
      </c>
      <c r="I129" s="161"/>
      <c r="J129" s="121"/>
      <c r="K129" s="277"/>
    </row>
    <row r="130" spans="5:11" x14ac:dyDescent="0.3">
      <c r="E130"/>
      <c r="F130" s="342" t="s">
        <v>158</v>
      </c>
      <c r="G130" s="169">
        <v>13.5</v>
      </c>
      <c r="H130" s="169">
        <v>13.5</v>
      </c>
      <c r="I130" s="161" t="s">
        <v>159</v>
      </c>
      <c r="J130" s="129">
        <f>G130*I130/1000</f>
        <v>0.621</v>
      </c>
      <c r="K130" s="277"/>
    </row>
    <row r="131" spans="5:11" x14ac:dyDescent="0.3">
      <c r="E131"/>
      <c r="F131" s="342" t="s">
        <v>155</v>
      </c>
      <c r="G131" s="169">
        <v>135</v>
      </c>
      <c r="H131" s="169">
        <v>135</v>
      </c>
      <c r="I131" s="161"/>
      <c r="J131" s="121"/>
      <c r="K131" s="277"/>
    </row>
    <row r="132" spans="5:11" x14ac:dyDescent="0.3">
      <c r="E132"/>
      <c r="F132" s="310"/>
      <c r="I132" s="96"/>
      <c r="K132" s="277"/>
    </row>
    <row r="133" spans="5:11" x14ac:dyDescent="0.3">
      <c r="E133"/>
      <c r="F133" s="310"/>
      <c r="I133" s="96"/>
      <c r="K133" s="277"/>
    </row>
    <row r="134" spans="5:11" ht="22.5" customHeight="1" x14ac:dyDescent="0.3">
      <c r="E134"/>
      <c r="F134" s="623" t="s">
        <v>199</v>
      </c>
      <c r="G134" s="623"/>
      <c r="H134" s="623"/>
      <c r="I134" s="623"/>
      <c r="J134" s="623"/>
      <c r="K134" s="278">
        <f>K137+K139</f>
        <v>7.39</v>
      </c>
    </row>
    <row r="135" spans="5:11" ht="15" thickBot="1" x14ac:dyDescent="0.35">
      <c r="E135"/>
      <c r="F135" s="310"/>
      <c r="I135" s="96"/>
      <c r="K135" s="277"/>
    </row>
    <row r="136" spans="5:11" ht="28.8" thickBot="1" x14ac:dyDescent="0.35">
      <c r="E136"/>
      <c r="F136" s="207" t="s">
        <v>137</v>
      </c>
      <c r="G136" s="262" t="s">
        <v>138</v>
      </c>
      <c r="H136" s="263" t="s">
        <v>139</v>
      </c>
      <c r="I136" s="197"/>
      <c r="J136" s="135"/>
      <c r="K136" s="277"/>
    </row>
    <row r="137" spans="5:11" ht="15" thickBot="1" x14ac:dyDescent="0.35">
      <c r="E137"/>
      <c r="F137" s="195" t="s">
        <v>148</v>
      </c>
      <c r="G137" s="260">
        <v>12.5</v>
      </c>
      <c r="H137" s="261">
        <v>12.5</v>
      </c>
      <c r="I137" s="197">
        <v>443.54</v>
      </c>
      <c r="J137" s="135">
        <f>G137*I137/1000</f>
        <v>5.5442499999999999</v>
      </c>
      <c r="K137" s="277">
        <f>J137</f>
        <v>5.5442499999999999</v>
      </c>
    </row>
    <row r="138" spans="5:11" ht="15" thickBot="1" x14ac:dyDescent="0.35">
      <c r="E138"/>
      <c r="F138" s="195" t="s">
        <v>202</v>
      </c>
      <c r="G138" s="260">
        <v>12.5</v>
      </c>
      <c r="H138" s="261">
        <v>12.5</v>
      </c>
      <c r="I138" s="197"/>
      <c r="J138" s="135"/>
      <c r="K138" s="277"/>
    </row>
    <row r="139" spans="5:11" ht="15" thickBot="1" x14ac:dyDescent="0.35">
      <c r="E139"/>
      <c r="F139" s="195" t="s">
        <v>184</v>
      </c>
      <c r="G139" s="260">
        <v>37.5</v>
      </c>
      <c r="H139" s="260">
        <v>37.5</v>
      </c>
      <c r="I139" s="120" t="s">
        <v>185</v>
      </c>
      <c r="J139" s="135">
        <f>G139*I139/1000</f>
        <v>1.84575</v>
      </c>
      <c r="K139" s="277">
        <f>J139</f>
        <v>1.84575</v>
      </c>
    </row>
    <row r="140" spans="5:11" ht="15" thickBot="1" x14ac:dyDescent="0.35">
      <c r="E140"/>
      <c r="F140" s="195" t="s">
        <v>203</v>
      </c>
      <c r="G140" s="260">
        <v>37.5</v>
      </c>
      <c r="H140" s="260">
        <v>37.5</v>
      </c>
      <c r="I140" s="197"/>
      <c r="J140" s="135"/>
      <c r="K140" s="277"/>
    </row>
    <row r="142" spans="5:11" ht="17.399999999999999" x14ac:dyDescent="0.3">
      <c r="E142"/>
      <c r="F142" s="343" t="s">
        <v>283</v>
      </c>
      <c r="G142" s="84"/>
      <c r="H142" s="84"/>
      <c r="K142" s="279">
        <f>J147+J148</f>
        <v>10.971</v>
      </c>
    </row>
    <row r="143" spans="5:11" x14ac:dyDescent="0.3">
      <c r="E143"/>
      <c r="F143" s="344"/>
      <c r="G143" s="84"/>
      <c r="H143" s="84"/>
    </row>
    <row r="144" spans="5:11" ht="31.5" customHeight="1" x14ac:dyDescent="0.3">
      <c r="E144"/>
      <c r="F144" s="345"/>
      <c r="G144" s="621" t="s">
        <v>285</v>
      </c>
      <c r="H144" s="621"/>
    </row>
    <row r="145" spans="5:11" ht="15.6" x14ac:dyDescent="0.3">
      <c r="E145"/>
      <c r="F145" s="346"/>
      <c r="G145" s="621" t="s">
        <v>286</v>
      </c>
      <c r="H145" s="621"/>
    </row>
    <row r="146" spans="5:11" ht="31.2" x14ac:dyDescent="0.3">
      <c r="E146"/>
      <c r="F146" s="345" t="s">
        <v>284</v>
      </c>
      <c r="G146" s="11" t="s">
        <v>138</v>
      </c>
      <c r="H146" s="11" t="s">
        <v>139</v>
      </c>
    </row>
    <row r="147" spans="5:11" ht="15.6" x14ac:dyDescent="0.3">
      <c r="E147"/>
      <c r="F147" s="345" t="s">
        <v>287</v>
      </c>
      <c r="G147" s="10">
        <v>59</v>
      </c>
      <c r="H147" s="10">
        <v>50</v>
      </c>
      <c r="I147">
        <v>128</v>
      </c>
      <c r="J147">
        <f>G147*I147/1000</f>
        <v>7.5519999999999996</v>
      </c>
    </row>
    <row r="148" spans="5:11" ht="15.6" x14ac:dyDescent="0.3">
      <c r="E148"/>
      <c r="F148" s="345" t="s">
        <v>320</v>
      </c>
      <c r="G148" s="10">
        <v>52.6</v>
      </c>
      <c r="H148" s="10">
        <v>50</v>
      </c>
      <c r="I148">
        <v>65</v>
      </c>
      <c r="J148">
        <f>G148*I148/1000</f>
        <v>3.419</v>
      </c>
    </row>
    <row r="149" spans="5:11" ht="15.6" x14ac:dyDescent="0.3">
      <c r="E149"/>
      <c r="F149" s="345" t="s">
        <v>288</v>
      </c>
      <c r="G149" s="264"/>
      <c r="H149" s="10">
        <v>100</v>
      </c>
    </row>
    <row r="151" spans="5:11" ht="24.6" x14ac:dyDescent="0.3">
      <c r="E151"/>
      <c r="F151" s="302" t="s">
        <v>110</v>
      </c>
      <c r="K151" s="279">
        <f>J158+J159+J160+J161+J162+J163</f>
        <v>2.6481500000000002</v>
      </c>
    </row>
    <row r="152" spans="5:11" x14ac:dyDescent="0.3">
      <c r="E152"/>
      <c r="F152" s="324" t="s">
        <v>267</v>
      </c>
    </row>
    <row r="153" spans="5:11" x14ac:dyDescent="0.3">
      <c r="E153"/>
      <c r="F153" s="324" t="s">
        <v>166</v>
      </c>
    </row>
    <row r="155" spans="5:11" x14ac:dyDescent="0.3">
      <c r="E155"/>
      <c r="F155" s="325" t="s">
        <v>167</v>
      </c>
    </row>
    <row r="156" spans="5:11" ht="15" thickBot="1" x14ac:dyDescent="0.35">
      <c r="E156"/>
      <c r="F156" s="322" t="s">
        <v>252</v>
      </c>
    </row>
    <row r="157" spans="5:11" ht="15" thickBot="1" x14ac:dyDescent="0.35">
      <c r="E157"/>
      <c r="F157" s="323" t="s">
        <v>137</v>
      </c>
      <c r="G157" s="249" t="s">
        <v>138</v>
      </c>
      <c r="H157" s="250" t="s">
        <v>139</v>
      </c>
    </row>
    <row r="158" spans="5:11" ht="15" thickBot="1" x14ac:dyDescent="0.35">
      <c r="E158"/>
      <c r="F158" s="321" t="s">
        <v>289</v>
      </c>
      <c r="G158" s="251">
        <v>62.5</v>
      </c>
      <c r="H158" s="252">
        <v>50</v>
      </c>
      <c r="I158">
        <v>14</v>
      </c>
      <c r="J158">
        <f>G158*I158/1000</f>
        <v>0.875</v>
      </c>
    </row>
    <row r="159" spans="5:11" ht="15" thickBot="1" x14ac:dyDescent="0.35">
      <c r="E159"/>
      <c r="F159" s="321" t="s">
        <v>253</v>
      </c>
      <c r="G159" s="251">
        <v>40</v>
      </c>
      <c r="H159" s="252">
        <v>30</v>
      </c>
      <c r="I159">
        <v>13</v>
      </c>
      <c r="J159">
        <f t="shared" ref="J159:J163" si="4">G159*I159/1000</f>
        <v>0.52</v>
      </c>
    </row>
    <row r="160" spans="5:11" ht="15" thickBot="1" x14ac:dyDescent="0.35">
      <c r="F160" s="321" t="s">
        <v>259</v>
      </c>
      <c r="G160" s="251">
        <v>15.8</v>
      </c>
      <c r="H160" s="252">
        <v>12.5</v>
      </c>
      <c r="I160">
        <v>16</v>
      </c>
      <c r="J160">
        <f t="shared" si="4"/>
        <v>0.25280000000000002</v>
      </c>
    </row>
    <row r="161" spans="5:11" ht="15" thickBot="1" x14ac:dyDescent="0.35">
      <c r="F161" s="321" t="s">
        <v>260</v>
      </c>
      <c r="G161" s="251">
        <v>12</v>
      </c>
      <c r="H161" s="252">
        <v>10</v>
      </c>
      <c r="I161">
        <v>16</v>
      </c>
      <c r="J161">
        <f t="shared" si="4"/>
        <v>0.192</v>
      </c>
    </row>
    <row r="162" spans="5:11" ht="15" thickBot="1" x14ac:dyDescent="0.35">
      <c r="F162" s="321" t="s">
        <v>290</v>
      </c>
      <c r="G162" s="251">
        <v>2.5</v>
      </c>
      <c r="H162" s="252">
        <v>2.5</v>
      </c>
      <c r="I162">
        <v>120</v>
      </c>
      <c r="J162">
        <f t="shared" si="4"/>
        <v>0.3</v>
      </c>
    </row>
    <row r="163" spans="5:11" ht="15" thickBot="1" x14ac:dyDescent="0.35">
      <c r="F163" s="321" t="s">
        <v>250</v>
      </c>
      <c r="G163" s="251">
        <v>5</v>
      </c>
      <c r="H163" s="252">
        <v>5</v>
      </c>
      <c r="I163">
        <v>101.67</v>
      </c>
      <c r="J163">
        <f t="shared" si="4"/>
        <v>0.50834999999999997</v>
      </c>
    </row>
    <row r="164" spans="5:11" ht="15" thickBot="1" x14ac:dyDescent="0.35">
      <c r="F164" s="321" t="s">
        <v>291</v>
      </c>
      <c r="G164" s="251">
        <v>200</v>
      </c>
      <c r="H164" s="252">
        <v>200</v>
      </c>
    </row>
    <row r="165" spans="5:11" ht="15" thickBot="1" x14ac:dyDescent="0.35">
      <c r="F165" s="321" t="s">
        <v>263</v>
      </c>
      <c r="G165" s="251">
        <v>200</v>
      </c>
      <c r="H165" s="252">
        <v>200</v>
      </c>
    </row>
    <row r="166" spans="5:11" ht="15" thickBot="1" x14ac:dyDescent="0.35">
      <c r="F166" s="321" t="s">
        <v>145</v>
      </c>
      <c r="G166" s="251">
        <v>200</v>
      </c>
      <c r="H166" s="252">
        <v>200</v>
      </c>
    </row>
    <row r="168" spans="5:11" ht="15.6" x14ac:dyDescent="0.3">
      <c r="E168" s="347" t="s">
        <v>292</v>
      </c>
      <c r="F168" s="344"/>
      <c r="G168" s="84"/>
      <c r="H168" s="84"/>
      <c r="K168" s="279">
        <f>J171+J172+J174+J175+J176+J177+J178</f>
        <v>32.179381999999997</v>
      </c>
    </row>
    <row r="169" spans="5:11" x14ac:dyDescent="0.3">
      <c r="E169" s="348"/>
      <c r="F169" s="349" t="s">
        <v>137</v>
      </c>
      <c r="G169" s="268" t="s">
        <v>138</v>
      </c>
      <c r="H169" s="268" t="s">
        <v>139</v>
      </c>
    </row>
    <row r="170" spans="5:11" x14ac:dyDescent="0.3">
      <c r="E170" s="348"/>
      <c r="F170" s="350" t="s">
        <v>293</v>
      </c>
      <c r="G170" s="268">
        <v>196.6</v>
      </c>
      <c r="H170" s="268">
        <v>174.6</v>
      </c>
    </row>
    <row r="171" spans="5:11" x14ac:dyDescent="0.3">
      <c r="E171" s="348"/>
      <c r="F171" s="350" t="s">
        <v>294</v>
      </c>
      <c r="G171" s="268">
        <v>207.4</v>
      </c>
      <c r="H171" s="268">
        <v>153.4</v>
      </c>
      <c r="I171">
        <v>130</v>
      </c>
      <c r="J171">
        <f>G171*I171/1000</f>
        <v>26.962</v>
      </c>
    </row>
    <row r="172" spans="5:11" x14ac:dyDescent="0.3">
      <c r="E172" s="348"/>
      <c r="F172" s="350" t="s">
        <v>250</v>
      </c>
      <c r="G172" s="268">
        <v>4</v>
      </c>
      <c r="H172" s="268">
        <v>4</v>
      </c>
      <c r="I172">
        <v>101.67</v>
      </c>
      <c r="J172">
        <f t="shared" ref="J172:J178" si="5">G172*I172/1000</f>
        <v>0.40667999999999999</v>
      </c>
    </row>
    <row r="173" spans="5:11" x14ac:dyDescent="0.3">
      <c r="E173" s="348"/>
      <c r="F173" s="351" t="s">
        <v>295</v>
      </c>
      <c r="G173" s="268" t="s">
        <v>147</v>
      </c>
      <c r="H173" s="268">
        <v>66.599999999999994</v>
      </c>
    </row>
    <row r="174" spans="5:11" x14ac:dyDescent="0.3">
      <c r="E174" s="348"/>
      <c r="F174" s="350" t="s">
        <v>260</v>
      </c>
      <c r="G174" s="268">
        <v>12.6</v>
      </c>
      <c r="H174" s="268">
        <v>10.6</v>
      </c>
      <c r="I174">
        <v>16</v>
      </c>
      <c r="J174">
        <f t="shared" si="5"/>
        <v>0.2016</v>
      </c>
    </row>
    <row r="175" spans="5:11" x14ac:dyDescent="0.3">
      <c r="E175" s="348"/>
      <c r="F175" s="350" t="s">
        <v>259</v>
      </c>
      <c r="G175" s="268">
        <v>13.4</v>
      </c>
      <c r="H175" s="268">
        <v>10.6</v>
      </c>
      <c r="I175">
        <v>16</v>
      </c>
      <c r="J175">
        <f t="shared" si="5"/>
        <v>0.21440000000000001</v>
      </c>
    </row>
    <row r="176" spans="5:11" x14ac:dyDescent="0.3">
      <c r="E176" s="622" t="s">
        <v>296</v>
      </c>
      <c r="F176" s="622"/>
      <c r="G176" s="268">
        <v>46.6</v>
      </c>
      <c r="H176" s="268">
        <v>46.6</v>
      </c>
      <c r="I176">
        <v>65</v>
      </c>
      <c r="J176">
        <f t="shared" si="5"/>
        <v>3.0289999999999999</v>
      </c>
    </row>
    <row r="177" spans="5:11" x14ac:dyDescent="0.3">
      <c r="E177" s="622" t="s">
        <v>250</v>
      </c>
      <c r="F177" s="622"/>
      <c r="G177" s="268">
        <v>10.6</v>
      </c>
      <c r="H177" s="268">
        <v>10.6</v>
      </c>
      <c r="I177">
        <v>101.67</v>
      </c>
      <c r="J177">
        <f t="shared" si="5"/>
        <v>1.0777019999999999</v>
      </c>
    </row>
    <row r="178" spans="5:11" x14ac:dyDescent="0.3">
      <c r="E178" s="622" t="s">
        <v>297</v>
      </c>
      <c r="F178" s="622"/>
      <c r="G178" s="268">
        <v>2.4</v>
      </c>
      <c r="H178" s="268">
        <v>2.4</v>
      </c>
      <c r="I178">
        <v>120</v>
      </c>
      <c r="J178">
        <f t="shared" si="5"/>
        <v>0.28799999999999998</v>
      </c>
    </row>
    <row r="179" spans="5:11" x14ac:dyDescent="0.3">
      <c r="E179" s="620" t="s">
        <v>298</v>
      </c>
      <c r="F179" s="620"/>
      <c r="G179" s="268" t="s">
        <v>147</v>
      </c>
      <c r="H179" s="268">
        <v>133.4</v>
      </c>
    </row>
    <row r="181" spans="5:11" ht="25.2" thickBot="1" x14ac:dyDescent="0.35">
      <c r="F181" s="302" t="s">
        <v>299</v>
      </c>
      <c r="K181" s="279">
        <f>J183+J190+J192</f>
        <v>2.6265999999999994</v>
      </c>
    </row>
    <row r="182" spans="5:11" ht="15" thickBot="1" x14ac:dyDescent="0.35">
      <c r="F182" s="323" t="s">
        <v>137</v>
      </c>
      <c r="G182" s="249" t="s">
        <v>138</v>
      </c>
      <c r="H182" s="250" t="s">
        <v>139</v>
      </c>
    </row>
    <row r="183" spans="5:11" ht="15" thickBot="1" x14ac:dyDescent="0.35">
      <c r="F183" s="321" t="s">
        <v>300</v>
      </c>
      <c r="G183" s="251">
        <v>20</v>
      </c>
      <c r="H183" s="252">
        <v>50</v>
      </c>
      <c r="I183">
        <v>93.03</v>
      </c>
      <c r="J183">
        <f>G183*I183/1000</f>
        <v>1.8605999999999998</v>
      </c>
    </row>
    <row r="184" spans="5:11" ht="15" thickBot="1" x14ac:dyDescent="0.35">
      <c r="F184" s="321" t="s">
        <v>301</v>
      </c>
      <c r="G184" s="251">
        <v>15</v>
      </c>
      <c r="H184" s="252">
        <v>56</v>
      </c>
    </row>
    <row r="185" spans="5:11" ht="15" thickBot="1" x14ac:dyDescent="0.35">
      <c r="F185" s="321" t="s">
        <v>302</v>
      </c>
      <c r="G185" s="251">
        <v>30</v>
      </c>
      <c r="H185" s="252">
        <v>45</v>
      </c>
    </row>
    <row r="186" spans="5:11" ht="15" thickBot="1" x14ac:dyDescent="0.35">
      <c r="F186" s="321" t="s">
        <v>303</v>
      </c>
      <c r="G186" s="251">
        <v>20</v>
      </c>
      <c r="H186" s="252">
        <v>37</v>
      </c>
    </row>
    <row r="187" spans="5:11" ht="15" thickBot="1" x14ac:dyDescent="0.35">
      <c r="F187" s="321" t="s">
        <v>304</v>
      </c>
      <c r="G187" s="251">
        <v>25</v>
      </c>
      <c r="H187" s="252">
        <v>46</v>
      </c>
    </row>
    <row r="188" spans="5:11" ht="15" thickBot="1" x14ac:dyDescent="0.35">
      <c r="F188" s="321" t="s">
        <v>305</v>
      </c>
      <c r="G188" s="251">
        <v>20</v>
      </c>
      <c r="H188" s="252">
        <v>32</v>
      </c>
    </row>
    <row r="189" spans="5:11" ht="15" thickBot="1" x14ac:dyDescent="0.35">
      <c r="F189" s="326" t="s">
        <v>306</v>
      </c>
      <c r="G189" s="253" t="s">
        <v>147</v>
      </c>
      <c r="H189" s="269" t="s">
        <v>147</v>
      </c>
    </row>
    <row r="190" spans="5:11" ht="15" thickBot="1" x14ac:dyDescent="0.35">
      <c r="F190" s="321" t="s">
        <v>158</v>
      </c>
      <c r="G190" s="251">
        <v>16</v>
      </c>
      <c r="H190" s="252">
        <v>16</v>
      </c>
      <c r="I190">
        <v>46</v>
      </c>
      <c r="J190">
        <f>G190*I190/1000</f>
        <v>0.73599999999999999</v>
      </c>
    </row>
    <row r="191" spans="5:11" ht="15" thickBot="1" x14ac:dyDescent="0.35">
      <c r="F191" s="326" t="s">
        <v>307</v>
      </c>
      <c r="G191" s="270">
        <v>11</v>
      </c>
      <c r="H191" s="257">
        <v>11</v>
      </c>
    </row>
    <row r="192" spans="5:11" ht="15" thickBot="1" x14ac:dyDescent="0.35">
      <c r="F192" s="321" t="s">
        <v>308</v>
      </c>
      <c r="G192" s="251">
        <v>0.2</v>
      </c>
      <c r="H192" s="252">
        <v>0.2</v>
      </c>
      <c r="I192">
        <v>150</v>
      </c>
      <c r="J192">
        <f>G192*I192/1000</f>
        <v>0.03</v>
      </c>
    </row>
    <row r="193" spans="5:11" ht="15" thickBot="1" x14ac:dyDescent="0.35">
      <c r="F193" s="321" t="s">
        <v>155</v>
      </c>
      <c r="G193" s="251">
        <v>203</v>
      </c>
      <c r="H193" s="252">
        <v>203</v>
      </c>
    </row>
    <row r="195" spans="5:11" x14ac:dyDescent="0.3">
      <c r="F195" s="303" t="s">
        <v>14</v>
      </c>
      <c r="G195">
        <v>60</v>
      </c>
      <c r="I195">
        <v>29.72</v>
      </c>
      <c r="K195" s="279">
        <f>G195*I195/1000</f>
        <v>1.7831999999999999</v>
      </c>
    </row>
    <row r="197" spans="5:11" x14ac:dyDescent="0.3">
      <c r="F197" s="336" t="s">
        <v>390</v>
      </c>
      <c r="G197">
        <v>150</v>
      </c>
      <c r="I197">
        <v>130</v>
      </c>
      <c r="K197" s="279">
        <f>G197*I197/1000</f>
        <v>19.5</v>
      </c>
    </row>
    <row r="199" spans="5:11" s="272" customFormat="1" x14ac:dyDescent="0.3">
      <c r="E199" s="331"/>
      <c r="F199" s="331" t="s">
        <v>176</v>
      </c>
      <c r="K199" s="281">
        <f>K201+K222+K224+K226+K243+K252+K275+K287+K289</f>
        <v>80.746130399999998</v>
      </c>
    </row>
    <row r="201" spans="5:11" ht="28.8" x14ac:dyDescent="0.3">
      <c r="F201" s="353" t="s">
        <v>319</v>
      </c>
      <c r="K201" s="279">
        <f>J211+J212+J213+J215+J216+J217+J218+J220</f>
        <v>9.9668176000000006</v>
      </c>
    </row>
    <row r="202" spans="5:11" x14ac:dyDescent="0.3">
      <c r="F202" s="354" t="s">
        <v>129</v>
      </c>
    </row>
    <row r="204" spans="5:11" x14ac:dyDescent="0.3">
      <c r="F204" s="325" t="s">
        <v>130</v>
      </c>
    </row>
    <row r="205" spans="5:11" x14ac:dyDescent="0.3">
      <c r="F205" s="328" t="s">
        <v>131</v>
      </c>
    </row>
    <row r="206" spans="5:11" x14ac:dyDescent="0.3">
      <c r="F206" s="328" t="s">
        <v>132</v>
      </c>
    </row>
    <row r="207" spans="5:11" x14ac:dyDescent="0.3">
      <c r="F207" s="354" t="s">
        <v>309</v>
      </c>
    </row>
    <row r="208" spans="5:11" ht="15.6" thickBot="1" x14ac:dyDescent="0.35">
      <c r="E208"/>
      <c r="F208" s="355" t="s">
        <v>310</v>
      </c>
    </row>
    <row r="209" spans="5:11" ht="28.2" thickBot="1" x14ac:dyDescent="0.35">
      <c r="E209"/>
      <c r="F209" s="320" t="s">
        <v>137</v>
      </c>
      <c r="G209" s="106" t="s">
        <v>138</v>
      </c>
      <c r="H209" s="107" t="s">
        <v>139</v>
      </c>
    </row>
    <row r="210" spans="5:11" ht="15" thickBot="1" x14ac:dyDescent="0.35">
      <c r="E210"/>
      <c r="F210" s="330" t="s">
        <v>311</v>
      </c>
      <c r="G210" s="116" t="s">
        <v>147</v>
      </c>
      <c r="H210" s="117">
        <v>160</v>
      </c>
    </row>
    <row r="211" spans="5:11" ht="15" thickBot="1" x14ac:dyDescent="0.35">
      <c r="E211"/>
      <c r="F211" s="321" t="s">
        <v>312</v>
      </c>
      <c r="G211" s="111">
        <v>77.3</v>
      </c>
      <c r="H211" s="112">
        <v>77.3</v>
      </c>
      <c r="I211">
        <v>37</v>
      </c>
      <c r="J211">
        <f>G211*I211/1000</f>
        <v>2.8601000000000001</v>
      </c>
    </row>
    <row r="212" spans="5:11" ht="15" thickBot="1" x14ac:dyDescent="0.35">
      <c r="E212"/>
      <c r="F212" s="321" t="s">
        <v>142</v>
      </c>
      <c r="G212" s="111">
        <v>3.63</v>
      </c>
      <c r="H212" s="112">
        <v>3.63</v>
      </c>
      <c r="I212">
        <v>5.2</v>
      </c>
      <c r="J212">
        <f>G212/40*I212</f>
        <v>0.47189999999999999</v>
      </c>
    </row>
    <row r="213" spans="5:11" ht="15" thickBot="1" x14ac:dyDescent="0.35">
      <c r="E213"/>
      <c r="F213" s="321" t="s">
        <v>313</v>
      </c>
      <c r="G213" s="111">
        <v>77.3</v>
      </c>
      <c r="H213" s="112">
        <v>77.3</v>
      </c>
      <c r="I213">
        <v>45.99</v>
      </c>
      <c r="J213">
        <f t="shared" ref="J213:J220" si="6">G213*I213/1000</f>
        <v>3.5550269999999999</v>
      </c>
    </row>
    <row r="214" spans="5:11" ht="15" thickBot="1" x14ac:dyDescent="0.35">
      <c r="E214"/>
      <c r="F214" s="321" t="s">
        <v>145</v>
      </c>
      <c r="G214" s="111">
        <v>77.3</v>
      </c>
      <c r="H214" s="112">
        <v>77.3</v>
      </c>
    </row>
    <row r="215" spans="5:11" ht="15" thickBot="1" x14ac:dyDescent="0.35">
      <c r="E215"/>
      <c r="F215" s="321" t="s">
        <v>314</v>
      </c>
      <c r="G215" s="285">
        <v>0.8</v>
      </c>
      <c r="H215" s="286">
        <v>0.8</v>
      </c>
      <c r="I215" s="271">
        <v>580</v>
      </c>
      <c r="J215" s="271">
        <f t="shared" si="6"/>
        <v>0.46400000000000002</v>
      </c>
    </row>
    <row r="216" spans="5:11" ht="15" thickBot="1" x14ac:dyDescent="0.35">
      <c r="E216"/>
      <c r="F216" s="321" t="s">
        <v>158</v>
      </c>
      <c r="G216" s="111">
        <v>2.73</v>
      </c>
      <c r="H216" s="112">
        <v>2.73</v>
      </c>
      <c r="I216">
        <v>46</v>
      </c>
      <c r="J216">
        <f t="shared" si="6"/>
        <v>0.12558</v>
      </c>
    </row>
    <row r="217" spans="5:11" ht="15" thickBot="1" x14ac:dyDescent="0.35">
      <c r="E217"/>
      <c r="F217" s="321" t="s">
        <v>265</v>
      </c>
      <c r="G217" s="111">
        <v>1.37</v>
      </c>
      <c r="H217" s="112">
        <v>1.37</v>
      </c>
      <c r="I217">
        <v>15</v>
      </c>
      <c r="J217">
        <f t="shared" si="6"/>
        <v>2.0550000000000002E-2</v>
      </c>
    </row>
    <row r="218" spans="5:11" ht="15" thickBot="1" x14ac:dyDescent="0.35">
      <c r="E218"/>
      <c r="F218" s="321" t="s">
        <v>315</v>
      </c>
      <c r="G218" s="111">
        <v>8.18</v>
      </c>
      <c r="H218" s="112">
        <v>8.18</v>
      </c>
      <c r="I218">
        <v>101.67</v>
      </c>
      <c r="J218">
        <f t="shared" si="6"/>
        <v>0.83166059999999997</v>
      </c>
    </row>
    <row r="219" spans="5:11" ht="15" thickBot="1" x14ac:dyDescent="0.35">
      <c r="E219"/>
      <c r="F219" s="330" t="s">
        <v>316</v>
      </c>
      <c r="G219" s="116" t="s">
        <v>147</v>
      </c>
      <c r="H219" s="117">
        <v>136</v>
      </c>
    </row>
    <row r="220" spans="5:11" ht="15" thickBot="1" x14ac:dyDescent="0.35">
      <c r="E220"/>
      <c r="F220" s="321" t="s">
        <v>317</v>
      </c>
      <c r="G220" s="111">
        <v>14</v>
      </c>
      <c r="H220" s="112">
        <v>14</v>
      </c>
      <c r="I220">
        <v>117</v>
      </c>
      <c r="J220">
        <f t="shared" si="6"/>
        <v>1.6379999999999999</v>
      </c>
    </row>
    <row r="222" spans="5:11" x14ac:dyDescent="0.3">
      <c r="E222"/>
      <c r="F222" s="303" t="s">
        <v>318</v>
      </c>
      <c r="G222" s="159">
        <v>200</v>
      </c>
      <c r="I222">
        <v>45.99</v>
      </c>
      <c r="K222" s="279">
        <f>G222*I222/1000</f>
        <v>9.1980000000000004</v>
      </c>
    </row>
    <row r="223" spans="5:11" ht="15" thickBot="1" x14ac:dyDescent="0.35">
      <c r="E223"/>
    </row>
    <row r="224" spans="5:11" ht="15" thickBot="1" x14ac:dyDescent="0.35">
      <c r="E224"/>
      <c r="F224" s="356" t="s">
        <v>247</v>
      </c>
      <c r="G224" s="254">
        <v>105.2</v>
      </c>
      <c r="H224" s="255">
        <v>100</v>
      </c>
      <c r="I224">
        <v>65</v>
      </c>
      <c r="K224" s="279">
        <f>G224*I224/1000</f>
        <v>6.8380000000000001</v>
      </c>
    </row>
    <row r="226" spans="5:11" ht="25.2" thickBot="1" x14ac:dyDescent="0.35">
      <c r="E226"/>
      <c r="F226" s="302" t="s">
        <v>322</v>
      </c>
      <c r="K226" s="279">
        <f>J228+J231+J237+J239+J240</f>
        <v>2.0763750000000001</v>
      </c>
    </row>
    <row r="227" spans="5:11" ht="15" thickBot="1" x14ac:dyDescent="0.35">
      <c r="E227"/>
      <c r="F227" s="323" t="s">
        <v>137</v>
      </c>
      <c r="G227" s="249" t="s">
        <v>138</v>
      </c>
      <c r="H227" s="250" t="s">
        <v>139</v>
      </c>
    </row>
    <row r="228" spans="5:11" ht="15" thickBot="1" x14ac:dyDescent="0.35">
      <c r="E228"/>
      <c r="F228" s="321" t="s">
        <v>315</v>
      </c>
      <c r="G228" s="287">
        <v>2.5</v>
      </c>
      <c r="H228" s="288">
        <v>2.5</v>
      </c>
      <c r="I228">
        <v>101.67</v>
      </c>
      <c r="J228">
        <f>G228*I228/1000</f>
        <v>0.25417499999999998</v>
      </c>
    </row>
    <row r="229" spans="5:11" ht="15" thickBot="1" x14ac:dyDescent="0.35">
      <c r="E229"/>
      <c r="F229" s="321" t="s">
        <v>323</v>
      </c>
      <c r="G229" s="253" t="s">
        <v>147</v>
      </c>
      <c r="H229" s="252">
        <v>175</v>
      </c>
    </row>
    <row r="230" spans="5:11" ht="15" thickBot="1" x14ac:dyDescent="0.35">
      <c r="E230"/>
      <c r="F230" s="321" t="s">
        <v>145</v>
      </c>
      <c r="G230" s="251">
        <v>175</v>
      </c>
      <c r="H230" s="252">
        <v>175</v>
      </c>
    </row>
    <row r="231" spans="5:11" ht="15" thickBot="1" x14ac:dyDescent="0.35">
      <c r="E231"/>
      <c r="F231" s="321" t="s">
        <v>253</v>
      </c>
      <c r="G231" s="251">
        <v>100</v>
      </c>
      <c r="H231" s="252">
        <v>75</v>
      </c>
      <c r="I231">
        <v>13</v>
      </c>
      <c r="J231">
        <f>G231*I231/1000</f>
        <v>1.3</v>
      </c>
    </row>
    <row r="232" spans="5:11" ht="15" hidden="1" thickBot="1" x14ac:dyDescent="0.35">
      <c r="E232"/>
      <c r="F232" s="321" t="s">
        <v>324</v>
      </c>
      <c r="G232" s="251">
        <v>10</v>
      </c>
      <c r="H232" s="252">
        <v>10</v>
      </c>
    </row>
    <row r="233" spans="5:11" ht="15" hidden="1" thickBot="1" x14ac:dyDescent="0.35">
      <c r="E233"/>
      <c r="F233" s="321" t="s">
        <v>325</v>
      </c>
      <c r="G233" s="251">
        <v>10</v>
      </c>
      <c r="H233" s="252">
        <v>10</v>
      </c>
    </row>
    <row r="234" spans="5:11" ht="15" hidden="1" thickBot="1" x14ac:dyDescent="0.35">
      <c r="E234"/>
      <c r="F234" s="321" t="s">
        <v>326</v>
      </c>
      <c r="G234" s="251">
        <v>10</v>
      </c>
      <c r="H234" s="252">
        <v>10</v>
      </c>
    </row>
    <row r="235" spans="5:11" ht="15" hidden="1" thickBot="1" x14ac:dyDescent="0.35">
      <c r="E235"/>
      <c r="F235" s="321" t="s">
        <v>327</v>
      </c>
      <c r="G235" s="265">
        <v>44323</v>
      </c>
      <c r="H235" s="266">
        <v>44323</v>
      </c>
    </row>
    <row r="236" spans="5:11" ht="15" hidden="1" thickBot="1" x14ac:dyDescent="0.35">
      <c r="E236"/>
      <c r="F236" s="321" t="s">
        <v>328</v>
      </c>
      <c r="G236" s="251">
        <v>5</v>
      </c>
      <c r="H236" s="252">
        <v>5</v>
      </c>
    </row>
    <row r="237" spans="5:11" ht="15" thickBot="1" x14ac:dyDescent="0.35">
      <c r="E237"/>
      <c r="F237" s="321" t="s">
        <v>329</v>
      </c>
      <c r="G237" s="251">
        <v>5</v>
      </c>
      <c r="H237" s="252">
        <v>5</v>
      </c>
      <c r="I237">
        <v>26.04</v>
      </c>
      <c r="J237">
        <f>G237*I237/1000</f>
        <v>0.13019999999999998</v>
      </c>
    </row>
    <row r="238" spans="5:11" ht="15" hidden="1" thickBot="1" x14ac:dyDescent="0.35">
      <c r="E238"/>
      <c r="F238" s="321" t="s">
        <v>330</v>
      </c>
      <c r="G238" s="251">
        <v>5</v>
      </c>
      <c r="H238" s="252">
        <v>5</v>
      </c>
    </row>
    <row r="239" spans="5:11" ht="15" thickBot="1" x14ac:dyDescent="0.35">
      <c r="E239"/>
      <c r="F239" s="321" t="s">
        <v>331</v>
      </c>
      <c r="G239" s="287">
        <v>12.5</v>
      </c>
      <c r="H239" s="252">
        <v>10</v>
      </c>
      <c r="I239">
        <v>16</v>
      </c>
      <c r="J239">
        <f>G239*I239/1000</f>
        <v>0.2</v>
      </c>
    </row>
    <row r="240" spans="5:11" ht="15" thickBot="1" x14ac:dyDescent="0.35">
      <c r="E240"/>
      <c r="F240" s="321" t="s">
        <v>260</v>
      </c>
      <c r="G240" s="251">
        <v>12</v>
      </c>
      <c r="H240" s="252">
        <v>10</v>
      </c>
      <c r="I240">
        <v>16</v>
      </c>
      <c r="J240">
        <f>G240*I240/1000</f>
        <v>0.192</v>
      </c>
    </row>
    <row r="243" spans="5:11" ht="24.6" x14ac:dyDescent="0.3">
      <c r="E243"/>
      <c r="F243" s="302" t="s">
        <v>333</v>
      </c>
      <c r="K243" s="279">
        <f>J246+J248+J249</f>
        <v>6.3683878000000007</v>
      </c>
    </row>
    <row r="244" spans="5:11" ht="15" thickBot="1" x14ac:dyDescent="0.35">
      <c r="E244"/>
      <c r="F244" s="322" t="s">
        <v>268</v>
      </c>
    </row>
    <row r="245" spans="5:11" ht="15" thickBot="1" x14ac:dyDescent="0.35">
      <c r="E245"/>
      <c r="F245" s="323" t="s">
        <v>137</v>
      </c>
      <c r="G245" s="249" t="s">
        <v>138</v>
      </c>
      <c r="H245" s="250" t="s">
        <v>139</v>
      </c>
    </row>
    <row r="246" spans="5:11" ht="15" thickBot="1" x14ac:dyDescent="0.35">
      <c r="E246"/>
      <c r="F246" s="321" t="s">
        <v>334</v>
      </c>
      <c r="G246" s="251">
        <v>63</v>
      </c>
      <c r="H246" s="252">
        <v>63</v>
      </c>
      <c r="I246">
        <v>40</v>
      </c>
      <c r="J246">
        <f>G246*I246/1000</f>
        <v>2.52</v>
      </c>
    </row>
    <row r="247" spans="5:11" ht="15" thickBot="1" x14ac:dyDescent="0.35">
      <c r="E247"/>
      <c r="F247" s="321" t="s">
        <v>155</v>
      </c>
      <c r="G247" s="251">
        <v>378</v>
      </c>
      <c r="H247" s="252">
        <v>378</v>
      </c>
    </row>
    <row r="248" spans="5:11" ht="15" thickBot="1" x14ac:dyDescent="0.35">
      <c r="E248"/>
      <c r="F248" s="321" t="s">
        <v>265</v>
      </c>
      <c r="G248" s="251">
        <v>3.15</v>
      </c>
      <c r="H248" s="252">
        <v>3.15</v>
      </c>
      <c r="I248">
        <v>15</v>
      </c>
      <c r="J248">
        <f>G248*I248/1000</f>
        <v>4.725E-2</v>
      </c>
    </row>
    <row r="249" spans="5:11" ht="15" thickBot="1" x14ac:dyDescent="0.35">
      <c r="E249"/>
      <c r="F249" s="321" t="s">
        <v>148</v>
      </c>
      <c r="G249" s="251">
        <v>8.57</v>
      </c>
      <c r="H249" s="252">
        <v>8.57</v>
      </c>
      <c r="I249">
        <v>443.54</v>
      </c>
      <c r="J249">
        <f>G249*I249/1000</f>
        <v>3.8011378000000002</v>
      </c>
    </row>
    <row r="252" spans="5:11" ht="24.6" x14ac:dyDescent="0.3">
      <c r="E252"/>
      <c r="F252" s="302" t="s">
        <v>335</v>
      </c>
      <c r="K252" s="279">
        <f>J266+J268+J269+J270+J271</f>
        <v>27.399350000000002</v>
      </c>
    </row>
    <row r="253" spans="5:11" x14ac:dyDescent="0.3">
      <c r="E253"/>
      <c r="F253" s="324" t="s">
        <v>336</v>
      </c>
    </row>
    <row r="254" spans="5:11" x14ac:dyDescent="0.3">
      <c r="E254"/>
      <c r="F254" s="324" t="s">
        <v>166</v>
      </c>
    </row>
    <row r="256" spans="5:11" x14ac:dyDescent="0.3">
      <c r="E256"/>
      <c r="F256" s="325" t="s">
        <v>167</v>
      </c>
      <c r="K256"/>
    </row>
    <row r="257" spans="5:11" x14ac:dyDescent="0.3">
      <c r="E257"/>
      <c r="F257" s="357"/>
      <c r="K257"/>
    </row>
    <row r="258" spans="5:11" hidden="1" x14ac:dyDescent="0.3">
      <c r="E258"/>
      <c r="F258" s="358" t="s">
        <v>337</v>
      </c>
      <c r="K258"/>
    </row>
    <row r="259" spans="5:11" ht="15" thickBot="1" x14ac:dyDescent="0.35">
      <c r="E259"/>
      <c r="F259" s="322" t="s">
        <v>273</v>
      </c>
      <c r="K259"/>
    </row>
    <row r="260" spans="5:11" ht="15" thickBot="1" x14ac:dyDescent="0.35">
      <c r="E260"/>
      <c r="F260" s="323" t="s">
        <v>137</v>
      </c>
      <c r="G260" s="249" t="s">
        <v>138</v>
      </c>
      <c r="H260" s="250" t="s">
        <v>139</v>
      </c>
      <c r="K260"/>
    </row>
    <row r="261" spans="5:11" ht="15" hidden="1" thickBot="1" x14ac:dyDescent="0.35">
      <c r="E261"/>
      <c r="F261" s="321" t="s">
        <v>338</v>
      </c>
      <c r="G261" s="251">
        <v>107</v>
      </c>
      <c r="H261" s="252">
        <v>79</v>
      </c>
      <c r="K261"/>
    </row>
    <row r="262" spans="5:11" ht="15" hidden="1" thickBot="1" x14ac:dyDescent="0.35">
      <c r="E262"/>
      <c r="F262" s="321" t="s">
        <v>339</v>
      </c>
      <c r="G262" s="251">
        <v>107</v>
      </c>
      <c r="H262" s="252">
        <v>79</v>
      </c>
      <c r="K262"/>
    </row>
    <row r="263" spans="5:11" ht="15" hidden="1" thickBot="1" x14ac:dyDescent="0.35">
      <c r="E263"/>
      <c r="F263" s="321" t="s">
        <v>340</v>
      </c>
      <c r="G263" s="251">
        <v>107</v>
      </c>
      <c r="H263" s="252">
        <v>79</v>
      </c>
      <c r="K263"/>
    </row>
    <row r="264" spans="5:11" ht="15" hidden="1" thickBot="1" x14ac:dyDescent="0.35">
      <c r="E264"/>
      <c r="F264" s="321" t="s">
        <v>341</v>
      </c>
      <c r="G264" s="251">
        <v>107</v>
      </c>
      <c r="H264" s="252">
        <v>79</v>
      </c>
      <c r="K264"/>
    </row>
    <row r="265" spans="5:11" ht="15" hidden="1" thickBot="1" x14ac:dyDescent="0.35">
      <c r="E265"/>
      <c r="F265" s="321" t="s">
        <v>342</v>
      </c>
      <c r="G265" s="251">
        <v>107</v>
      </c>
      <c r="H265" s="252">
        <v>79</v>
      </c>
      <c r="K265"/>
    </row>
    <row r="266" spans="5:11" ht="15" thickBot="1" x14ac:dyDescent="0.35">
      <c r="E266"/>
      <c r="F266" s="321" t="s">
        <v>343</v>
      </c>
      <c r="G266" s="251">
        <v>87</v>
      </c>
      <c r="H266" s="252">
        <v>74</v>
      </c>
      <c r="I266">
        <v>295</v>
      </c>
      <c r="J266">
        <f>G266*I266/1000</f>
        <v>25.664999999999999</v>
      </c>
      <c r="K266"/>
    </row>
    <row r="267" spans="5:11" ht="15" thickBot="1" x14ac:dyDescent="0.35">
      <c r="E267"/>
      <c r="F267" s="321" t="s">
        <v>344</v>
      </c>
      <c r="G267" s="251">
        <v>87</v>
      </c>
      <c r="H267" s="252">
        <v>74</v>
      </c>
      <c r="K267"/>
    </row>
    <row r="268" spans="5:11" ht="15" thickBot="1" x14ac:dyDescent="0.35">
      <c r="E268"/>
      <c r="F268" s="321" t="s">
        <v>250</v>
      </c>
      <c r="G268" s="251">
        <v>5</v>
      </c>
      <c r="H268" s="252">
        <v>5</v>
      </c>
      <c r="I268">
        <v>101.67</v>
      </c>
      <c r="J268">
        <f>G268*I268/1000</f>
        <v>0.50834999999999997</v>
      </c>
      <c r="K268"/>
    </row>
    <row r="269" spans="5:11" ht="15" thickBot="1" x14ac:dyDescent="0.35">
      <c r="E269"/>
      <c r="F269" s="321" t="s">
        <v>260</v>
      </c>
      <c r="G269" s="251">
        <v>12</v>
      </c>
      <c r="H269" s="252">
        <v>10</v>
      </c>
      <c r="I269">
        <v>16</v>
      </c>
      <c r="J269">
        <f>G269*I269/1000</f>
        <v>0.192</v>
      </c>
      <c r="K269"/>
    </row>
    <row r="270" spans="5:11" ht="15" thickBot="1" x14ac:dyDescent="0.35">
      <c r="E270"/>
      <c r="F270" s="321" t="s">
        <v>290</v>
      </c>
      <c r="G270" s="251">
        <v>8</v>
      </c>
      <c r="H270" s="252">
        <v>8</v>
      </c>
      <c r="I270">
        <v>120</v>
      </c>
      <c r="J270">
        <f>G270*I270/1000</f>
        <v>0.96</v>
      </c>
      <c r="K270"/>
    </row>
    <row r="271" spans="5:11" ht="15" thickBot="1" x14ac:dyDescent="0.35">
      <c r="E271"/>
      <c r="F271" s="321" t="s">
        <v>171</v>
      </c>
      <c r="G271" s="251">
        <v>2</v>
      </c>
      <c r="H271" s="252">
        <v>2</v>
      </c>
      <c r="I271">
        <v>37</v>
      </c>
      <c r="J271">
        <f>G271*I271/1000</f>
        <v>7.3999999999999996E-2</v>
      </c>
      <c r="K271"/>
    </row>
    <row r="272" spans="5:11" ht="15" thickBot="1" x14ac:dyDescent="0.35">
      <c r="E272"/>
      <c r="F272" s="326" t="s">
        <v>345</v>
      </c>
      <c r="G272" s="253" t="s">
        <v>147</v>
      </c>
      <c r="H272" s="257">
        <v>50</v>
      </c>
    </row>
    <row r="273" spans="5:11" ht="15" thickBot="1" x14ac:dyDescent="0.35">
      <c r="E273"/>
      <c r="F273" s="326" t="s">
        <v>346</v>
      </c>
      <c r="G273" s="253" t="s">
        <v>147</v>
      </c>
      <c r="H273" s="257">
        <v>50</v>
      </c>
    </row>
    <row r="275" spans="5:11" ht="24.6" x14ac:dyDescent="0.3">
      <c r="E275"/>
      <c r="F275" s="302" t="s">
        <v>347</v>
      </c>
      <c r="K275" s="279">
        <f>J282+J283</f>
        <v>3.9159999999999999</v>
      </c>
    </row>
    <row r="276" spans="5:11" x14ac:dyDescent="0.3">
      <c r="E276"/>
      <c r="F276" s="324" t="s">
        <v>267</v>
      </c>
    </row>
    <row r="277" spans="5:11" x14ac:dyDescent="0.3">
      <c r="E277"/>
      <c r="F277" s="324" t="s">
        <v>166</v>
      </c>
    </row>
    <row r="279" spans="5:11" x14ac:dyDescent="0.3">
      <c r="E279"/>
      <c r="F279" s="325" t="s">
        <v>167</v>
      </c>
    </row>
    <row r="280" spans="5:11" ht="15" thickBot="1" x14ac:dyDescent="0.35">
      <c r="E280"/>
      <c r="F280" s="322" t="s">
        <v>136</v>
      </c>
    </row>
    <row r="281" spans="5:11" ht="15" thickBot="1" x14ac:dyDescent="0.35">
      <c r="E281"/>
      <c r="F281" s="323" t="s">
        <v>137</v>
      </c>
      <c r="G281" s="249" t="s">
        <v>138</v>
      </c>
      <c r="H281" s="250" t="s">
        <v>139</v>
      </c>
    </row>
    <row r="282" spans="5:11" ht="15" thickBot="1" x14ac:dyDescent="0.35">
      <c r="E282"/>
      <c r="F282" s="321" t="s">
        <v>348</v>
      </c>
      <c r="G282" s="251">
        <v>24</v>
      </c>
      <c r="H282" s="252">
        <v>24</v>
      </c>
      <c r="I282">
        <v>144</v>
      </c>
      <c r="J282">
        <f>G282*I282/1000</f>
        <v>3.456</v>
      </c>
    </row>
    <row r="283" spans="5:11" ht="15" thickBot="1" x14ac:dyDescent="0.35">
      <c r="E283"/>
      <c r="F283" s="321" t="s">
        <v>158</v>
      </c>
      <c r="G283" s="251">
        <v>10</v>
      </c>
      <c r="H283" s="252">
        <v>10</v>
      </c>
      <c r="I283">
        <v>46</v>
      </c>
      <c r="J283">
        <f>G283*I283/1000</f>
        <v>0.46</v>
      </c>
    </row>
    <row r="284" spans="5:11" ht="15" thickBot="1" x14ac:dyDescent="0.35">
      <c r="E284"/>
      <c r="F284" s="321" t="s">
        <v>155</v>
      </c>
      <c r="G284" s="251">
        <v>190</v>
      </c>
      <c r="H284" s="252">
        <v>190</v>
      </c>
    </row>
    <row r="287" spans="5:11" x14ac:dyDescent="0.3">
      <c r="E287"/>
      <c r="F287" s="303" t="s">
        <v>14</v>
      </c>
      <c r="G287">
        <v>60</v>
      </c>
      <c r="I287">
        <v>29.72</v>
      </c>
      <c r="K287" s="279">
        <f>G287*I287/1000</f>
        <v>1.7831999999999999</v>
      </c>
    </row>
    <row r="289" spans="5:11" x14ac:dyDescent="0.3">
      <c r="F289" s="303" t="s">
        <v>321</v>
      </c>
      <c r="G289">
        <v>120</v>
      </c>
      <c r="I289">
        <v>110</v>
      </c>
      <c r="K289" s="279">
        <f>G289*I289/1000</f>
        <v>13.2</v>
      </c>
    </row>
    <row r="291" spans="5:11" s="289" customFormat="1" x14ac:dyDescent="0.3">
      <c r="E291" s="359"/>
      <c r="F291" s="359" t="s">
        <v>190</v>
      </c>
      <c r="K291" s="291">
        <f>K293+K307+K319+K325+K333+K352+K360+K371+K373+K375</f>
        <v>88.799260099999998</v>
      </c>
    </row>
    <row r="293" spans="5:11" ht="21" x14ac:dyDescent="0.3">
      <c r="F293" s="360" t="s">
        <v>191</v>
      </c>
      <c r="G293" s="141"/>
      <c r="H293" s="141"/>
      <c r="I293" s="113"/>
      <c r="J293" s="131"/>
      <c r="K293" s="290">
        <f>J300+J301+J303+J305</f>
        <v>8.2826760000000021</v>
      </c>
    </row>
    <row r="294" spans="5:11" x14ac:dyDescent="0.3">
      <c r="F294" s="361" t="s">
        <v>192</v>
      </c>
      <c r="G294" s="141"/>
      <c r="H294" s="141"/>
      <c r="I294" s="113"/>
      <c r="J294" s="119"/>
      <c r="K294" s="97"/>
    </row>
    <row r="295" spans="5:11" x14ac:dyDescent="0.3">
      <c r="F295" s="361" t="s">
        <v>166</v>
      </c>
      <c r="G295" s="141"/>
      <c r="H295" s="141"/>
      <c r="I295" s="113"/>
      <c r="J295" s="119"/>
      <c r="K295" s="97"/>
    </row>
    <row r="296" spans="5:11" x14ac:dyDescent="0.3">
      <c r="F296" s="318"/>
      <c r="G296" s="141"/>
      <c r="H296" s="141"/>
      <c r="I296" s="113"/>
      <c r="J296" s="119"/>
      <c r="K296" s="97"/>
    </row>
    <row r="297" spans="5:11" x14ac:dyDescent="0.3">
      <c r="F297" s="362" t="s">
        <v>167</v>
      </c>
      <c r="G297" s="141"/>
      <c r="H297" s="141"/>
      <c r="I297" s="113"/>
      <c r="J297" s="119"/>
      <c r="K297" s="97"/>
    </row>
    <row r="298" spans="5:11" ht="16.2" thickBot="1" x14ac:dyDescent="0.35">
      <c r="F298" s="363" t="s">
        <v>136</v>
      </c>
      <c r="G298" s="141"/>
      <c r="H298" s="141"/>
      <c r="I298" s="113"/>
      <c r="J298" s="119"/>
      <c r="K298" s="97"/>
    </row>
    <row r="299" spans="5:11" ht="28.2" thickBot="1" x14ac:dyDescent="0.35">
      <c r="F299" s="364" t="s">
        <v>137</v>
      </c>
      <c r="G299" s="187" t="s">
        <v>138</v>
      </c>
      <c r="H299" s="188" t="s">
        <v>139</v>
      </c>
      <c r="I299" s="113"/>
      <c r="J299" s="119"/>
      <c r="K299" s="97"/>
    </row>
    <row r="300" spans="5:11" ht="15" thickBot="1" x14ac:dyDescent="0.35">
      <c r="F300" s="365" t="s">
        <v>169</v>
      </c>
      <c r="G300" s="190">
        <v>30.8</v>
      </c>
      <c r="H300" s="191">
        <v>30.8</v>
      </c>
      <c r="I300" s="113">
        <v>31.17</v>
      </c>
      <c r="J300" s="135">
        <f>G300*I300/1000</f>
        <v>0.96003600000000011</v>
      </c>
      <c r="K300" s="97"/>
    </row>
    <row r="301" spans="5:11" ht="15" thickBot="1" x14ac:dyDescent="0.35">
      <c r="F301" s="365" t="s">
        <v>144</v>
      </c>
      <c r="G301" s="190">
        <v>106</v>
      </c>
      <c r="H301" s="191">
        <v>106</v>
      </c>
      <c r="I301" s="113">
        <v>45.99</v>
      </c>
      <c r="J301" s="135">
        <f>G301*I301/1000</f>
        <v>4.8749400000000005</v>
      </c>
      <c r="K301" s="97"/>
    </row>
    <row r="302" spans="5:11" ht="15" thickBot="1" x14ac:dyDescent="0.35">
      <c r="F302" s="365" t="s">
        <v>155</v>
      </c>
      <c r="G302" s="190">
        <v>70</v>
      </c>
      <c r="H302" s="191">
        <v>70</v>
      </c>
      <c r="I302" s="113"/>
      <c r="J302" s="114"/>
      <c r="K302" s="97"/>
    </row>
    <row r="303" spans="5:11" ht="15" thickBot="1" x14ac:dyDescent="0.35">
      <c r="F303" s="365" t="s">
        <v>158</v>
      </c>
      <c r="G303" s="190">
        <v>5</v>
      </c>
      <c r="H303" s="191">
        <v>5</v>
      </c>
      <c r="I303" s="156">
        <v>46</v>
      </c>
      <c r="J303" s="135">
        <f>G303*I303/1000</f>
        <v>0.23</v>
      </c>
      <c r="K303" s="97"/>
    </row>
    <row r="304" spans="5:11" ht="15" thickBot="1" x14ac:dyDescent="0.35">
      <c r="E304"/>
      <c r="F304" s="366" t="s">
        <v>193</v>
      </c>
      <c r="G304" s="193" t="s">
        <v>147</v>
      </c>
      <c r="H304" s="194">
        <v>192</v>
      </c>
      <c r="I304" s="113"/>
      <c r="J304" s="114"/>
      <c r="K304" s="97"/>
    </row>
    <row r="305" spans="5:11" ht="15" thickBot="1" x14ac:dyDescent="0.35">
      <c r="E305"/>
      <c r="F305" s="365" t="s">
        <v>148</v>
      </c>
      <c r="G305" s="190">
        <v>5</v>
      </c>
      <c r="H305" s="191">
        <v>5</v>
      </c>
      <c r="I305" s="156">
        <v>443.54</v>
      </c>
      <c r="J305" s="135">
        <f>G305*I305/1000</f>
        <v>2.2177000000000002</v>
      </c>
      <c r="K305" s="97"/>
    </row>
    <row r="306" spans="5:11" x14ac:dyDescent="0.3">
      <c r="E306"/>
      <c r="F306" s="310"/>
      <c r="I306" s="96"/>
      <c r="K306" s="97"/>
    </row>
    <row r="307" spans="5:11" ht="21" x14ac:dyDescent="0.3">
      <c r="E307"/>
      <c r="F307" s="337" t="s">
        <v>150</v>
      </c>
      <c r="G307" s="119"/>
      <c r="H307" s="119"/>
      <c r="I307" s="161"/>
      <c r="J307" s="129"/>
      <c r="K307" s="290">
        <f>J314+J316</f>
        <v>0.85099999999999998</v>
      </c>
    </row>
    <row r="308" spans="5:11" x14ac:dyDescent="0.3">
      <c r="E308"/>
      <c r="F308" s="338" t="s">
        <v>166</v>
      </c>
      <c r="G308" s="119"/>
      <c r="H308" s="119"/>
      <c r="I308" s="161"/>
      <c r="J308" s="121"/>
      <c r="K308" s="97"/>
    </row>
    <row r="309" spans="5:11" x14ac:dyDescent="0.3">
      <c r="E309"/>
      <c r="F309" s="216"/>
      <c r="G309" s="119"/>
      <c r="H309" s="119"/>
      <c r="I309" s="161"/>
      <c r="J309" s="121"/>
      <c r="K309" s="97"/>
    </row>
    <row r="310" spans="5:11" x14ac:dyDescent="0.3">
      <c r="E310"/>
      <c r="F310" s="339" t="s">
        <v>167</v>
      </c>
      <c r="G310" s="119"/>
      <c r="H310" s="119"/>
      <c r="I310" s="161"/>
      <c r="J310" s="121"/>
      <c r="K310" s="97"/>
    </row>
    <row r="311" spans="5:11" x14ac:dyDescent="0.3">
      <c r="E311"/>
      <c r="F311" s="340" t="s">
        <v>175</v>
      </c>
      <c r="G311" s="119"/>
      <c r="H311" s="119"/>
      <c r="I311" s="161"/>
      <c r="J311" s="121"/>
      <c r="K311" s="97"/>
    </row>
    <row r="312" spans="5:11" ht="15.6" x14ac:dyDescent="0.3">
      <c r="E312"/>
      <c r="F312" s="312" t="s">
        <v>152</v>
      </c>
      <c r="G312" s="119"/>
      <c r="H312" s="119"/>
      <c r="I312" s="161"/>
      <c r="J312" s="121"/>
      <c r="K312" s="97"/>
    </row>
    <row r="313" spans="5:11" ht="26.4" x14ac:dyDescent="0.3">
      <c r="E313"/>
      <c r="F313" s="341" t="s">
        <v>137</v>
      </c>
      <c r="G313" s="167" t="s">
        <v>138</v>
      </c>
      <c r="H313" s="167" t="s">
        <v>139</v>
      </c>
      <c r="I313" s="161"/>
      <c r="J313" s="121"/>
      <c r="K313" s="97"/>
    </row>
    <row r="314" spans="5:11" x14ac:dyDescent="0.3">
      <c r="E314"/>
      <c r="F314" s="342" t="s">
        <v>153</v>
      </c>
      <c r="G314" s="169">
        <v>0.5</v>
      </c>
      <c r="H314" s="169">
        <v>0.5</v>
      </c>
      <c r="I314" s="161" t="s">
        <v>154</v>
      </c>
      <c r="J314" s="135">
        <f>G314*I314/1000</f>
        <v>0.23</v>
      </c>
      <c r="K314" s="97"/>
    </row>
    <row r="315" spans="5:11" x14ac:dyDescent="0.3">
      <c r="E315"/>
      <c r="F315" s="342" t="s">
        <v>155</v>
      </c>
      <c r="G315" s="169">
        <v>54</v>
      </c>
      <c r="H315" s="169">
        <v>54</v>
      </c>
      <c r="I315" s="161"/>
      <c r="J315" s="135"/>
      <c r="K315" s="97"/>
    </row>
    <row r="316" spans="5:11" x14ac:dyDescent="0.3">
      <c r="E316"/>
      <c r="F316" s="342" t="s">
        <v>158</v>
      </c>
      <c r="G316" s="169">
        <v>13.5</v>
      </c>
      <c r="H316" s="169">
        <v>13.5</v>
      </c>
      <c r="I316" s="161" t="s">
        <v>159</v>
      </c>
      <c r="J316" s="135">
        <f>G316*I316/1000</f>
        <v>0.621</v>
      </c>
      <c r="K316" s="97"/>
    </row>
    <row r="317" spans="5:11" x14ac:dyDescent="0.3">
      <c r="E317"/>
      <c r="F317" s="342" t="s">
        <v>155</v>
      </c>
      <c r="G317" s="169">
        <v>135</v>
      </c>
      <c r="H317" s="169">
        <v>135</v>
      </c>
      <c r="I317" s="161"/>
      <c r="J317" s="135"/>
      <c r="K317" s="97"/>
    </row>
    <row r="318" spans="5:11" x14ac:dyDescent="0.3">
      <c r="E318"/>
      <c r="F318" s="342"/>
      <c r="G318" s="169"/>
      <c r="H318" s="169"/>
      <c r="I318" s="161"/>
      <c r="J318" s="135"/>
      <c r="K318" s="97"/>
    </row>
    <row r="319" spans="5:11" x14ac:dyDescent="0.3">
      <c r="E319"/>
      <c r="F319" s="367" t="s">
        <v>383</v>
      </c>
      <c r="G319" s="169"/>
      <c r="H319" s="169"/>
      <c r="I319" s="161"/>
      <c r="J319" s="121"/>
      <c r="K319" s="290">
        <f>J320+J321+J322</f>
        <v>9.8543000000000003</v>
      </c>
    </row>
    <row r="320" spans="5:11" x14ac:dyDescent="0.3">
      <c r="E320"/>
      <c r="F320" s="342" t="s">
        <v>184</v>
      </c>
      <c r="G320" s="137">
        <v>30</v>
      </c>
      <c r="H320" s="169">
        <v>30</v>
      </c>
      <c r="I320" s="161" t="s">
        <v>185</v>
      </c>
      <c r="J320" s="133">
        <f>G320*I320/1000</f>
        <v>1.4765999999999999</v>
      </c>
      <c r="K320" s="292"/>
    </row>
    <row r="321" spans="5:11" x14ac:dyDescent="0.3">
      <c r="E321"/>
      <c r="F321" s="342" t="s">
        <v>186</v>
      </c>
      <c r="G321" s="121">
        <v>5</v>
      </c>
      <c r="H321" s="169">
        <v>5</v>
      </c>
      <c r="I321" s="161" t="s">
        <v>382</v>
      </c>
      <c r="J321" s="133">
        <f>G321*I321/1000</f>
        <v>2.2177000000000002</v>
      </c>
      <c r="K321" s="292"/>
    </row>
    <row r="322" spans="5:11" ht="15" thickBot="1" x14ac:dyDescent="0.35">
      <c r="E322"/>
      <c r="F322" s="342" t="s">
        <v>188</v>
      </c>
      <c r="G322" s="121">
        <v>16</v>
      </c>
      <c r="H322" s="169">
        <v>15</v>
      </c>
      <c r="I322" s="161" t="s">
        <v>189</v>
      </c>
      <c r="J322" s="133">
        <f>G322*I322/1000</f>
        <v>6.16</v>
      </c>
      <c r="K322" s="292"/>
    </row>
    <row r="323" spans="5:11" ht="15" thickBot="1" x14ac:dyDescent="0.35">
      <c r="E323"/>
      <c r="F323" s="195"/>
      <c r="G323" s="196"/>
      <c r="H323" s="196"/>
      <c r="I323" s="197"/>
      <c r="J323" s="135"/>
      <c r="K323" s="97"/>
    </row>
    <row r="325" spans="5:11" ht="16.2" thickBot="1" x14ac:dyDescent="0.35">
      <c r="E325"/>
      <c r="F325" s="319" t="s">
        <v>245</v>
      </c>
      <c r="K325" s="279">
        <f>J327+J328+J330+J331</f>
        <v>10.917820000000001</v>
      </c>
    </row>
    <row r="326" spans="5:11" ht="28.2" thickBot="1" x14ac:dyDescent="0.35">
      <c r="E326"/>
      <c r="F326" s="320" t="s">
        <v>137</v>
      </c>
      <c r="G326" s="106" t="s">
        <v>138</v>
      </c>
      <c r="H326" s="107" t="s">
        <v>139</v>
      </c>
    </row>
    <row r="327" spans="5:11" ht="15.75" customHeight="1" thickBot="1" x14ac:dyDescent="0.35">
      <c r="E327"/>
      <c r="F327" s="321" t="s">
        <v>246</v>
      </c>
      <c r="G327" s="111">
        <v>56.5</v>
      </c>
      <c r="H327" s="112">
        <v>48</v>
      </c>
      <c r="I327">
        <v>128</v>
      </c>
      <c r="J327">
        <f>G327*I327/1000</f>
        <v>7.2320000000000002</v>
      </c>
    </row>
    <row r="328" spans="5:11" ht="15" thickBot="1" x14ac:dyDescent="0.35">
      <c r="E328"/>
      <c r="F328" s="321" t="s">
        <v>247</v>
      </c>
      <c r="G328" s="111">
        <v>43.8</v>
      </c>
      <c r="H328" s="112">
        <v>35</v>
      </c>
      <c r="I328">
        <v>65</v>
      </c>
      <c r="J328">
        <f t="shared" ref="J328" si="7">G328*I328/1000</f>
        <v>2.847</v>
      </c>
    </row>
    <row r="329" spans="5:11" ht="15" thickBot="1" x14ac:dyDescent="0.35">
      <c r="E329"/>
      <c r="F329" s="321" t="s">
        <v>248</v>
      </c>
      <c r="G329" s="111">
        <v>15</v>
      </c>
      <c r="H329" s="112">
        <v>12</v>
      </c>
    </row>
    <row r="330" spans="5:11" ht="15" thickBot="1" x14ac:dyDescent="0.35">
      <c r="E330"/>
      <c r="F330" s="321" t="s">
        <v>249</v>
      </c>
      <c r="G330" s="111">
        <v>14.3</v>
      </c>
      <c r="H330" s="112">
        <v>12</v>
      </c>
      <c r="I330">
        <v>16</v>
      </c>
      <c r="J330">
        <f t="shared" ref="J330:J331" si="8">G330*I330/1000</f>
        <v>0.2288</v>
      </c>
    </row>
    <row r="331" spans="5:11" ht="15" thickBot="1" x14ac:dyDescent="0.35">
      <c r="E331"/>
      <c r="F331" s="321" t="s">
        <v>250</v>
      </c>
      <c r="G331" s="111">
        <v>6</v>
      </c>
      <c r="H331" s="112">
        <v>6</v>
      </c>
      <c r="I331">
        <v>101.67</v>
      </c>
      <c r="J331">
        <f t="shared" si="8"/>
        <v>0.61002000000000001</v>
      </c>
    </row>
    <row r="333" spans="5:11" ht="24.6" x14ac:dyDescent="0.3">
      <c r="E333"/>
      <c r="F333" s="302" t="s">
        <v>251</v>
      </c>
      <c r="K333" s="279">
        <f>J336+J339+J342+J343+J344+J349+J350</f>
        <v>2.0576749999999997</v>
      </c>
    </row>
    <row r="334" spans="5:11" ht="15" thickBot="1" x14ac:dyDescent="0.35">
      <c r="E334"/>
      <c r="F334" s="322" t="s">
        <v>252</v>
      </c>
    </row>
    <row r="335" spans="5:11" ht="15" thickBot="1" x14ac:dyDescent="0.35">
      <c r="E335"/>
      <c r="F335" s="323" t="s">
        <v>137</v>
      </c>
      <c r="G335" s="249" t="s">
        <v>138</v>
      </c>
      <c r="H335" s="250" t="s">
        <v>139</v>
      </c>
    </row>
    <row r="336" spans="5:11" ht="15" thickBot="1" x14ac:dyDescent="0.35">
      <c r="E336"/>
      <c r="F336" s="321" t="s">
        <v>253</v>
      </c>
      <c r="G336" s="251">
        <v>100</v>
      </c>
      <c r="H336" s="252">
        <v>75</v>
      </c>
      <c r="I336">
        <v>13</v>
      </c>
      <c r="J336">
        <f>G336*I336/1000</f>
        <v>1.3</v>
      </c>
      <c r="K336"/>
    </row>
    <row r="337" spans="5:11" ht="15" thickBot="1" x14ac:dyDescent="0.35">
      <c r="E337"/>
      <c r="F337" s="321" t="s">
        <v>254</v>
      </c>
      <c r="G337" s="251">
        <v>2</v>
      </c>
      <c r="H337" s="252">
        <v>2</v>
      </c>
      <c r="K337"/>
    </row>
    <row r="338" spans="5:11" ht="15" thickBot="1" x14ac:dyDescent="0.35">
      <c r="E338"/>
      <c r="F338" s="321" t="s">
        <v>255</v>
      </c>
      <c r="G338" s="251">
        <v>2</v>
      </c>
      <c r="H338" s="252">
        <v>2</v>
      </c>
      <c r="K338"/>
    </row>
    <row r="339" spans="5:11" ht="15" thickBot="1" x14ac:dyDescent="0.35">
      <c r="E339"/>
      <c r="F339" s="321" t="s">
        <v>256</v>
      </c>
      <c r="G339" s="251">
        <v>2</v>
      </c>
      <c r="H339" s="252">
        <v>2</v>
      </c>
      <c r="I339">
        <v>40</v>
      </c>
      <c r="J339">
        <f>G339*I339/1000</f>
        <v>0.08</v>
      </c>
      <c r="K339"/>
    </row>
    <row r="340" spans="5:11" ht="15" thickBot="1" x14ac:dyDescent="0.35">
      <c r="E340"/>
      <c r="F340" s="321" t="s">
        <v>257</v>
      </c>
      <c r="G340" s="253" t="s">
        <v>147</v>
      </c>
      <c r="H340" s="252">
        <v>2</v>
      </c>
      <c r="K340"/>
    </row>
    <row r="341" spans="5:11" ht="15" thickBot="1" x14ac:dyDescent="0.35">
      <c r="E341"/>
      <c r="F341" s="321" t="s">
        <v>258</v>
      </c>
      <c r="G341" s="251">
        <v>2</v>
      </c>
      <c r="H341" s="252">
        <v>2</v>
      </c>
      <c r="K341"/>
    </row>
    <row r="342" spans="5:11" ht="15" thickBot="1" x14ac:dyDescent="0.35">
      <c r="E342"/>
      <c r="F342" s="321" t="s">
        <v>259</v>
      </c>
      <c r="G342" s="251">
        <v>12.5</v>
      </c>
      <c r="H342" s="252">
        <v>10</v>
      </c>
      <c r="I342">
        <v>16</v>
      </c>
      <c r="J342">
        <f>G342*I342/1000</f>
        <v>0.2</v>
      </c>
      <c r="K342"/>
    </row>
    <row r="343" spans="5:11" ht="15" thickBot="1" x14ac:dyDescent="0.35">
      <c r="E343"/>
      <c r="F343" s="321" t="s">
        <v>260</v>
      </c>
      <c r="G343" s="251">
        <v>12</v>
      </c>
      <c r="H343" s="252">
        <v>10</v>
      </c>
      <c r="I343">
        <v>16</v>
      </c>
      <c r="J343">
        <f>G343*I343/1000</f>
        <v>0.192</v>
      </c>
      <c r="K343"/>
    </row>
    <row r="344" spans="5:11" ht="15" thickBot="1" x14ac:dyDescent="0.35">
      <c r="E344"/>
      <c r="F344" s="321" t="s">
        <v>250</v>
      </c>
      <c r="G344" s="251">
        <v>2.5</v>
      </c>
      <c r="H344" s="252">
        <v>2.5</v>
      </c>
      <c r="I344">
        <v>101.67</v>
      </c>
      <c r="J344">
        <f>G344*I344/1000</f>
        <v>0.25417499999999998</v>
      </c>
      <c r="K344"/>
    </row>
    <row r="345" spans="5:11" ht="15" thickBot="1" x14ac:dyDescent="0.35">
      <c r="E345"/>
      <c r="F345" s="321" t="s">
        <v>261</v>
      </c>
      <c r="G345" s="253" t="s">
        <v>147</v>
      </c>
      <c r="H345" s="252">
        <v>175</v>
      </c>
      <c r="K345"/>
    </row>
    <row r="346" spans="5:11" ht="15" thickBot="1" x14ac:dyDescent="0.35">
      <c r="E346"/>
      <c r="F346" s="321" t="s">
        <v>262</v>
      </c>
      <c r="G346" s="251">
        <v>175</v>
      </c>
      <c r="H346" s="252">
        <v>175</v>
      </c>
      <c r="K346"/>
    </row>
    <row r="347" spans="5:11" ht="15" thickBot="1" x14ac:dyDescent="0.35">
      <c r="E347"/>
      <c r="F347" s="321" t="s">
        <v>263</v>
      </c>
      <c r="G347" s="251">
        <v>175</v>
      </c>
      <c r="H347" s="252">
        <v>175</v>
      </c>
      <c r="K347"/>
    </row>
    <row r="348" spans="5:11" ht="15" thickBot="1" x14ac:dyDescent="0.35">
      <c r="E348"/>
      <c r="F348" s="321" t="s">
        <v>145</v>
      </c>
      <c r="G348" s="251">
        <v>175</v>
      </c>
      <c r="H348" s="252">
        <v>175</v>
      </c>
      <c r="K348"/>
    </row>
    <row r="349" spans="5:11" ht="15" thickBot="1" x14ac:dyDescent="0.35">
      <c r="E349"/>
      <c r="F349" s="321" t="s">
        <v>264</v>
      </c>
      <c r="G349" s="251">
        <v>0.01</v>
      </c>
      <c r="H349" s="252">
        <v>0.01</v>
      </c>
      <c r="I349" s="92">
        <v>900</v>
      </c>
      <c r="J349">
        <f>G349*I349/1000</f>
        <v>8.9999999999999993E-3</v>
      </c>
      <c r="K349"/>
    </row>
    <row r="350" spans="5:11" ht="15" thickBot="1" x14ac:dyDescent="0.35">
      <c r="E350"/>
      <c r="F350" s="321" t="s">
        <v>265</v>
      </c>
      <c r="G350" s="251">
        <v>1.5</v>
      </c>
      <c r="H350" s="252">
        <v>1.5</v>
      </c>
      <c r="I350">
        <v>15</v>
      </c>
      <c r="J350">
        <f>G350*I350/1000</f>
        <v>2.2499999999999999E-2</v>
      </c>
      <c r="K350"/>
    </row>
    <row r="352" spans="5:11" ht="25.2" thickBot="1" x14ac:dyDescent="0.35">
      <c r="E352"/>
      <c r="F352" s="302" t="s">
        <v>349</v>
      </c>
      <c r="K352" s="279">
        <f>J354+J355+J358</f>
        <v>6.7654180000000004</v>
      </c>
    </row>
    <row r="353" spans="5:11" ht="15" thickBot="1" x14ac:dyDescent="0.35">
      <c r="E353"/>
      <c r="F353" s="323" t="s">
        <v>137</v>
      </c>
      <c r="G353" s="249" t="s">
        <v>138</v>
      </c>
      <c r="H353" s="250" t="s">
        <v>139</v>
      </c>
    </row>
    <row r="354" spans="5:11" ht="15" thickBot="1" x14ac:dyDescent="0.35">
      <c r="E354"/>
      <c r="F354" s="321" t="s">
        <v>253</v>
      </c>
      <c r="G354" s="251">
        <v>205</v>
      </c>
      <c r="H354" s="252">
        <v>154</v>
      </c>
      <c r="I354">
        <v>13</v>
      </c>
      <c r="J354">
        <f>G354*I354/1000</f>
        <v>2.665</v>
      </c>
    </row>
    <row r="355" spans="5:11" ht="15" thickBot="1" x14ac:dyDescent="0.35">
      <c r="E355"/>
      <c r="F355" s="321" t="s">
        <v>279</v>
      </c>
      <c r="G355" s="251">
        <v>28.4</v>
      </c>
      <c r="H355" s="252">
        <v>28.4</v>
      </c>
      <c r="I355">
        <v>45.99</v>
      </c>
      <c r="J355">
        <f>G355*I355/1000</f>
        <v>1.3061160000000001</v>
      </c>
    </row>
    <row r="356" spans="5:11" ht="15" thickBot="1" x14ac:dyDescent="0.35">
      <c r="E356"/>
      <c r="F356" s="326" t="s">
        <v>350</v>
      </c>
      <c r="G356" s="253" t="s">
        <v>147</v>
      </c>
      <c r="H356" s="257">
        <v>27</v>
      </c>
    </row>
    <row r="357" spans="5:11" ht="23.4" thickBot="1" x14ac:dyDescent="0.35">
      <c r="E357"/>
      <c r="F357" s="326" t="s">
        <v>351</v>
      </c>
      <c r="G357" s="253" t="s">
        <v>147</v>
      </c>
      <c r="H357" s="269" t="s">
        <v>147</v>
      </c>
    </row>
    <row r="358" spans="5:11" ht="15" thickBot="1" x14ac:dyDescent="0.35">
      <c r="E358"/>
      <c r="F358" s="321" t="s">
        <v>148</v>
      </c>
      <c r="G358" s="251">
        <v>6.3</v>
      </c>
      <c r="H358" s="252">
        <v>6.3</v>
      </c>
      <c r="I358">
        <v>443.54</v>
      </c>
      <c r="J358">
        <f>G358*I358/1000</f>
        <v>2.7943020000000001</v>
      </c>
    </row>
    <row r="360" spans="5:11" ht="28.8" x14ac:dyDescent="0.3">
      <c r="E360"/>
      <c r="F360" s="353" t="s">
        <v>352</v>
      </c>
      <c r="K360" s="279">
        <f>J363+J365+J366+J367+J368+J369</f>
        <v>18.787171100000005</v>
      </c>
    </row>
    <row r="361" spans="5:11" ht="15.6" thickBot="1" x14ac:dyDescent="0.35">
      <c r="E361"/>
      <c r="F361" s="355" t="s">
        <v>273</v>
      </c>
    </row>
    <row r="362" spans="5:11" ht="28.2" thickBot="1" x14ac:dyDescent="0.35">
      <c r="E362"/>
      <c r="F362" s="320" t="s">
        <v>137</v>
      </c>
      <c r="G362" s="106" t="s">
        <v>138</v>
      </c>
      <c r="H362" s="107" t="s">
        <v>139</v>
      </c>
    </row>
    <row r="363" spans="5:11" ht="15" thickBot="1" x14ac:dyDescent="0.35">
      <c r="E363"/>
      <c r="F363" s="321" t="s">
        <v>353</v>
      </c>
      <c r="G363" s="111">
        <v>134</v>
      </c>
      <c r="H363" s="112">
        <v>61.7</v>
      </c>
      <c r="I363">
        <v>130</v>
      </c>
      <c r="J363">
        <f>G363*I363/1000</f>
        <v>17.420000000000002</v>
      </c>
    </row>
    <row r="364" spans="5:11" ht="15" thickBot="1" x14ac:dyDescent="0.35">
      <c r="E364"/>
      <c r="F364" s="321" t="s">
        <v>155</v>
      </c>
      <c r="G364" s="111">
        <v>18.3</v>
      </c>
      <c r="H364" s="259">
        <v>18.3</v>
      </c>
    </row>
    <row r="365" spans="5:11" ht="15" thickBot="1" x14ac:dyDescent="0.35">
      <c r="E365"/>
      <c r="F365" s="321" t="s">
        <v>331</v>
      </c>
      <c r="G365" s="111">
        <v>28.2</v>
      </c>
      <c r="H365" s="112">
        <v>22.5</v>
      </c>
      <c r="I365">
        <v>16</v>
      </c>
      <c r="J365">
        <f>G365*I365/1000</f>
        <v>0.45119999999999999</v>
      </c>
    </row>
    <row r="366" spans="5:11" ht="15" thickBot="1" x14ac:dyDescent="0.35">
      <c r="E366"/>
      <c r="F366" s="321" t="s">
        <v>260</v>
      </c>
      <c r="G366" s="111">
        <v>17.8</v>
      </c>
      <c r="H366" s="112">
        <v>15</v>
      </c>
      <c r="I366">
        <v>16</v>
      </c>
      <c r="J366">
        <f>G366*I366/1000</f>
        <v>0.2848</v>
      </c>
    </row>
    <row r="367" spans="5:11" ht="15" thickBot="1" x14ac:dyDescent="0.35">
      <c r="E367"/>
      <c r="F367" s="321" t="s">
        <v>315</v>
      </c>
      <c r="G367" s="111">
        <v>5.33</v>
      </c>
      <c r="H367" s="112">
        <v>5.33</v>
      </c>
      <c r="I367">
        <v>101.67</v>
      </c>
      <c r="J367">
        <f>G367*I367/1000</f>
        <v>0.54190110000000002</v>
      </c>
    </row>
    <row r="368" spans="5:11" ht="15" thickBot="1" x14ac:dyDescent="0.35">
      <c r="F368" s="321" t="s">
        <v>158</v>
      </c>
      <c r="G368" s="111">
        <v>1.67</v>
      </c>
      <c r="H368" s="112">
        <v>1.67</v>
      </c>
      <c r="I368">
        <v>46</v>
      </c>
      <c r="J368">
        <f>G368*I368/1000</f>
        <v>7.6819999999999999E-2</v>
      </c>
    </row>
    <row r="369" spans="5:11" ht="15" thickBot="1" x14ac:dyDescent="0.35">
      <c r="F369" s="321" t="s">
        <v>182</v>
      </c>
      <c r="G369" s="111">
        <v>0.83</v>
      </c>
      <c r="H369" s="112">
        <v>0.83</v>
      </c>
      <c r="I369">
        <v>15</v>
      </c>
      <c r="J369">
        <f>G369*I369/1000</f>
        <v>1.2449999999999999E-2</v>
      </c>
    </row>
    <row r="371" spans="5:11" x14ac:dyDescent="0.3">
      <c r="F371" s="303" t="s">
        <v>282</v>
      </c>
      <c r="G371" s="159">
        <v>200</v>
      </c>
      <c r="H371" s="159"/>
      <c r="I371">
        <v>50</v>
      </c>
      <c r="K371" s="279">
        <f>G371*I371/1000</f>
        <v>10</v>
      </c>
    </row>
    <row r="373" spans="5:11" x14ac:dyDescent="0.3">
      <c r="F373" s="303" t="s">
        <v>14</v>
      </c>
      <c r="G373">
        <v>60</v>
      </c>
      <c r="I373">
        <v>29.72</v>
      </c>
      <c r="K373" s="279">
        <f>G373*I373/1000</f>
        <v>1.7831999999999999</v>
      </c>
    </row>
    <row r="375" spans="5:11" x14ac:dyDescent="0.3">
      <c r="F375" s="303" t="s">
        <v>367</v>
      </c>
      <c r="G375">
        <v>150</v>
      </c>
      <c r="I375">
        <v>130</v>
      </c>
      <c r="K375" s="279">
        <f>G375*I375/1000</f>
        <v>19.5</v>
      </c>
    </row>
    <row r="377" spans="5:11" s="289" customFormat="1" x14ac:dyDescent="0.3">
      <c r="E377" s="359"/>
      <c r="F377" s="359" t="s">
        <v>194</v>
      </c>
      <c r="K377" s="291">
        <f>K386+K403+K412+K428+K437+K451+K458+K484+K498+K500</f>
        <v>84.710377199999996</v>
      </c>
    </row>
    <row r="379" spans="5:11" ht="18" x14ac:dyDescent="0.3">
      <c r="F379" s="368" t="s">
        <v>195</v>
      </c>
      <c r="G379" s="141"/>
      <c r="H379" s="141"/>
      <c r="I379" s="415">
        <f>K386+K403+K412</f>
        <v>19.111295200000001</v>
      </c>
      <c r="J379" s="155">
        <f>K377-I379</f>
        <v>65.599081999999996</v>
      </c>
      <c r="K379" s="149"/>
    </row>
    <row r="380" spans="5:11" hidden="1" x14ac:dyDescent="0.3">
      <c r="F380" s="361" t="s">
        <v>192</v>
      </c>
      <c r="G380" s="141"/>
      <c r="H380" s="141"/>
      <c r="I380" s="113"/>
      <c r="J380" s="119"/>
      <c r="K380" s="97"/>
    </row>
    <row r="381" spans="5:11" hidden="1" x14ac:dyDescent="0.3">
      <c r="F381" s="361" t="s">
        <v>166</v>
      </c>
      <c r="G381" s="141"/>
      <c r="H381" s="141"/>
      <c r="I381" s="113"/>
      <c r="J381" s="119"/>
      <c r="K381" s="97"/>
    </row>
    <row r="382" spans="5:11" hidden="1" x14ac:dyDescent="0.3">
      <c r="F382" s="318"/>
      <c r="G382" s="141"/>
      <c r="H382" s="141"/>
      <c r="I382" s="113"/>
      <c r="J382" s="119"/>
      <c r="K382" s="97"/>
    </row>
    <row r="383" spans="5:11" hidden="1" x14ac:dyDescent="0.3">
      <c r="F383" s="362" t="s">
        <v>167</v>
      </c>
      <c r="G383" s="141"/>
      <c r="H383" s="141"/>
      <c r="I383" s="113"/>
      <c r="J383" s="119"/>
      <c r="K383" s="97"/>
    </row>
    <row r="384" spans="5:11" hidden="1" x14ac:dyDescent="0.3">
      <c r="E384"/>
      <c r="F384" s="369"/>
      <c r="G384" s="141"/>
      <c r="H384" s="141"/>
      <c r="I384" s="113"/>
      <c r="J384" s="119"/>
      <c r="K384" s="97"/>
    </row>
    <row r="385" spans="5:11" hidden="1" x14ac:dyDescent="0.3">
      <c r="E385"/>
      <c r="F385" s="370" t="s">
        <v>196</v>
      </c>
      <c r="G385" s="141"/>
      <c r="H385" s="141"/>
      <c r="I385" s="113"/>
      <c r="J385" s="119"/>
      <c r="K385" s="97"/>
    </row>
    <row r="386" spans="5:11" ht="16.2" thickBot="1" x14ac:dyDescent="0.35">
      <c r="E386"/>
      <c r="F386" s="363" t="s">
        <v>136</v>
      </c>
      <c r="G386" s="141"/>
      <c r="H386" s="141"/>
      <c r="I386" s="113"/>
      <c r="J386" s="119"/>
      <c r="K386" s="290">
        <f>J388+J389+J391+J392+J394</f>
        <v>9.6462952000000008</v>
      </c>
    </row>
    <row r="387" spans="5:11" ht="28.2" thickBot="1" x14ac:dyDescent="0.35">
      <c r="E387"/>
      <c r="F387" s="364" t="s">
        <v>137</v>
      </c>
      <c r="G387" s="187" t="s">
        <v>138</v>
      </c>
      <c r="H387" s="188" t="s">
        <v>139</v>
      </c>
      <c r="I387" s="113"/>
      <c r="J387" s="119"/>
      <c r="K387" s="292"/>
    </row>
    <row r="388" spans="5:11" ht="15" thickBot="1" x14ac:dyDescent="0.35">
      <c r="E388"/>
      <c r="F388" s="365" t="s">
        <v>197</v>
      </c>
      <c r="G388" s="190">
        <v>43.4</v>
      </c>
      <c r="H388" s="191">
        <v>43.4</v>
      </c>
      <c r="I388" s="113">
        <v>65</v>
      </c>
      <c r="J388" s="133">
        <f>G388*I388/1000</f>
        <v>2.8210000000000002</v>
      </c>
      <c r="K388" s="292"/>
    </row>
    <row r="389" spans="5:11" ht="15" thickBot="1" x14ac:dyDescent="0.35">
      <c r="E389"/>
      <c r="F389" s="365" t="s">
        <v>144</v>
      </c>
      <c r="G389" s="190">
        <v>96</v>
      </c>
      <c r="H389" s="191">
        <v>96</v>
      </c>
      <c r="I389" s="113">
        <v>45.99</v>
      </c>
      <c r="J389" s="133">
        <f>G389*I389/1000</f>
        <v>4.4150400000000003</v>
      </c>
      <c r="K389" s="292"/>
    </row>
    <row r="390" spans="5:11" ht="15" thickBot="1" x14ac:dyDescent="0.35">
      <c r="E390"/>
      <c r="F390" s="365" t="s">
        <v>155</v>
      </c>
      <c r="G390" s="190">
        <v>63.9</v>
      </c>
      <c r="H390" s="191">
        <v>63.9</v>
      </c>
      <c r="I390" s="113"/>
      <c r="J390" s="155"/>
      <c r="K390" s="292"/>
    </row>
    <row r="391" spans="5:11" ht="15" thickBot="1" x14ac:dyDescent="0.35">
      <c r="E391"/>
      <c r="F391" s="365" t="s">
        <v>158</v>
      </c>
      <c r="G391" s="190">
        <v>5.18</v>
      </c>
      <c r="H391" s="191">
        <v>5.18</v>
      </c>
      <c r="I391" s="156">
        <v>46</v>
      </c>
      <c r="J391" s="133">
        <f>G391*I391/1000</f>
        <v>0.23827999999999996</v>
      </c>
      <c r="K391" s="292"/>
    </row>
    <row r="392" spans="5:11" ht="15" thickBot="1" x14ac:dyDescent="0.35">
      <c r="E392"/>
      <c r="F392" s="365" t="s">
        <v>182</v>
      </c>
      <c r="G392" s="190">
        <v>0.5</v>
      </c>
      <c r="H392" s="191">
        <v>0.5</v>
      </c>
      <c r="I392" s="113">
        <v>15</v>
      </c>
      <c r="J392" s="133">
        <f>G392*I392/1000</f>
        <v>7.4999999999999997E-3</v>
      </c>
      <c r="K392" s="292"/>
    </row>
    <row r="393" spans="5:11" ht="15" thickBot="1" x14ac:dyDescent="0.35">
      <c r="E393"/>
      <c r="F393" s="366" t="s">
        <v>198</v>
      </c>
      <c r="G393" s="193" t="s">
        <v>147</v>
      </c>
      <c r="H393" s="194">
        <v>195</v>
      </c>
      <c r="I393" s="113"/>
      <c r="J393" s="155"/>
      <c r="K393" s="292"/>
    </row>
    <row r="394" spans="5:11" ht="15" thickBot="1" x14ac:dyDescent="0.35">
      <c r="E394"/>
      <c r="F394" s="365" t="s">
        <v>148</v>
      </c>
      <c r="G394" s="190">
        <v>4.88</v>
      </c>
      <c r="H394" s="191">
        <v>4.88</v>
      </c>
      <c r="I394" s="156">
        <v>443.54</v>
      </c>
      <c r="J394" s="133">
        <f>G394*I394/1000</f>
        <v>2.1644752</v>
      </c>
      <c r="K394" s="292"/>
    </row>
    <row r="395" spans="5:11" x14ac:dyDescent="0.3">
      <c r="E395"/>
      <c r="F395" s="216"/>
      <c r="G395" s="119"/>
      <c r="H395" s="119"/>
      <c r="I395" s="113"/>
      <c r="J395" s="119"/>
      <c r="K395" s="292"/>
    </row>
    <row r="396" spans="5:11" ht="21" x14ac:dyDescent="0.3">
      <c r="E396"/>
      <c r="F396" s="311" t="s">
        <v>150</v>
      </c>
      <c r="G396" s="119"/>
      <c r="H396" s="119"/>
      <c r="I396" s="120"/>
      <c r="J396" s="121"/>
      <c r="K396" s="292"/>
    </row>
    <row r="397" spans="5:11" x14ac:dyDescent="0.3">
      <c r="E397"/>
      <c r="F397" s="613" t="s">
        <v>151</v>
      </c>
      <c r="G397" s="613"/>
      <c r="H397" s="613"/>
      <c r="I397" s="613"/>
      <c r="J397" s="613"/>
      <c r="K397" s="292"/>
    </row>
    <row r="398" spans="5:11" ht="16.2" thickBot="1" x14ac:dyDescent="0.35">
      <c r="E398"/>
      <c r="F398" s="312" t="s">
        <v>152</v>
      </c>
      <c r="G398" s="119"/>
      <c r="H398" s="119"/>
      <c r="I398" s="120"/>
      <c r="J398" s="121"/>
      <c r="K398" s="292"/>
    </row>
    <row r="399" spans="5:11" ht="27" thickBot="1" x14ac:dyDescent="0.35">
      <c r="E399"/>
      <c r="F399" s="313" t="s">
        <v>137</v>
      </c>
      <c r="G399" s="124" t="s">
        <v>138</v>
      </c>
      <c r="H399" s="125" t="s">
        <v>139</v>
      </c>
      <c r="I399" s="120"/>
      <c r="J399" s="121"/>
      <c r="K399" s="292"/>
    </row>
    <row r="400" spans="5:11" ht="15" thickBot="1" x14ac:dyDescent="0.35">
      <c r="E400"/>
      <c r="F400" s="314" t="s">
        <v>153</v>
      </c>
      <c r="G400" s="127">
        <v>0.5</v>
      </c>
      <c r="H400" s="128">
        <v>0.5</v>
      </c>
      <c r="I400" s="120" t="s">
        <v>154</v>
      </c>
      <c r="J400" s="129">
        <f>G400*I400/1000</f>
        <v>0.23</v>
      </c>
      <c r="K400" s="292"/>
    </row>
    <row r="401" spans="5:11" ht="15" thickBot="1" x14ac:dyDescent="0.35">
      <c r="E401"/>
      <c r="F401" s="314" t="s">
        <v>155</v>
      </c>
      <c r="G401" s="127">
        <v>54</v>
      </c>
      <c r="H401" s="128">
        <v>54</v>
      </c>
      <c r="I401" s="120"/>
      <c r="J401" s="121"/>
      <c r="K401" s="292"/>
    </row>
    <row r="402" spans="5:11" x14ac:dyDescent="0.3">
      <c r="E402"/>
      <c r="F402" s="315"/>
      <c r="G402" s="131"/>
      <c r="H402" s="131"/>
      <c r="I402" s="120"/>
      <c r="J402" s="121"/>
      <c r="K402" s="292"/>
    </row>
    <row r="403" spans="5:11" ht="18" x14ac:dyDescent="0.3">
      <c r="E403"/>
      <c r="F403" s="371" t="s">
        <v>156</v>
      </c>
      <c r="G403" s="119"/>
      <c r="H403" s="119"/>
      <c r="I403" s="120"/>
      <c r="J403" s="129"/>
      <c r="K403" s="290">
        <f>J407+J408+J409</f>
        <v>2.0750000000000002</v>
      </c>
    </row>
    <row r="404" spans="5:11" x14ac:dyDescent="0.3">
      <c r="E404"/>
      <c r="F404" s="613" t="s">
        <v>151</v>
      </c>
      <c r="G404" s="613"/>
      <c r="H404" s="613"/>
      <c r="I404" s="613"/>
      <c r="J404" s="613"/>
      <c r="K404" s="292"/>
    </row>
    <row r="405" spans="5:11" ht="16.2" thickBot="1" x14ac:dyDescent="0.35">
      <c r="E405"/>
      <c r="F405" s="312" t="s">
        <v>136</v>
      </c>
      <c r="G405" s="119"/>
      <c r="H405" s="119"/>
      <c r="I405" s="120"/>
      <c r="J405" s="121"/>
      <c r="K405" s="292"/>
    </row>
    <row r="406" spans="5:11" ht="27" thickBot="1" x14ac:dyDescent="0.35">
      <c r="E406"/>
      <c r="F406" s="313" t="s">
        <v>137</v>
      </c>
      <c r="G406" s="124" t="s">
        <v>138</v>
      </c>
      <c r="H406" s="125" t="s">
        <v>139</v>
      </c>
      <c r="I406" s="120"/>
      <c r="J406" s="121"/>
      <c r="K406" s="292"/>
    </row>
    <row r="407" spans="5:11" ht="15" thickBot="1" x14ac:dyDescent="0.35">
      <c r="E407"/>
      <c r="F407" s="314" t="s">
        <v>157</v>
      </c>
      <c r="G407" s="134" t="s">
        <v>147</v>
      </c>
      <c r="H407" s="128">
        <v>45</v>
      </c>
      <c r="I407" s="120"/>
      <c r="J407" s="129">
        <f>J400</f>
        <v>0.23</v>
      </c>
      <c r="K407" s="292"/>
    </row>
    <row r="408" spans="5:11" ht="15" thickBot="1" x14ac:dyDescent="0.35">
      <c r="E408"/>
      <c r="F408" s="314" t="s">
        <v>158</v>
      </c>
      <c r="G408" s="127">
        <v>13.5</v>
      </c>
      <c r="H408" s="128">
        <v>13.5</v>
      </c>
      <c r="I408" s="120" t="s">
        <v>159</v>
      </c>
      <c r="J408" s="129">
        <f>G408*I408/1000</f>
        <v>0.621</v>
      </c>
      <c r="K408" s="292"/>
    </row>
    <row r="409" spans="5:11" ht="15" thickBot="1" x14ac:dyDescent="0.35">
      <c r="E409"/>
      <c r="F409" s="314" t="s">
        <v>160</v>
      </c>
      <c r="G409" s="127">
        <v>7.2</v>
      </c>
      <c r="H409" s="128">
        <v>6.3</v>
      </c>
      <c r="I409" s="120" t="s">
        <v>332</v>
      </c>
      <c r="J409" s="129">
        <f>G409*I409/1000</f>
        <v>1.224</v>
      </c>
      <c r="K409" s="292"/>
    </row>
    <row r="410" spans="5:11" ht="15" thickBot="1" x14ac:dyDescent="0.35">
      <c r="E410"/>
      <c r="F410" s="314" t="s">
        <v>155</v>
      </c>
      <c r="G410" s="127">
        <v>135</v>
      </c>
      <c r="H410" s="128">
        <v>135</v>
      </c>
      <c r="I410" s="120"/>
      <c r="J410" s="121"/>
      <c r="K410" s="292"/>
    </row>
    <row r="411" spans="5:11" x14ac:dyDescent="0.3">
      <c r="E411"/>
      <c r="F411" s="310"/>
      <c r="I411" s="96"/>
      <c r="K411" s="292"/>
    </row>
    <row r="412" spans="5:11" ht="18" x14ac:dyDescent="0.3">
      <c r="E412"/>
      <c r="F412" s="372" t="s">
        <v>199</v>
      </c>
      <c r="J412" s="135"/>
      <c r="K412" s="290">
        <f>J423+J425</f>
        <v>7.39</v>
      </c>
    </row>
    <row r="413" spans="5:11" x14ac:dyDescent="0.3">
      <c r="E413"/>
      <c r="F413" s="373" t="s">
        <v>129</v>
      </c>
      <c r="J413" s="135"/>
      <c r="K413" s="292"/>
    </row>
    <row r="414" spans="5:11" x14ac:dyDescent="0.3">
      <c r="E414"/>
      <c r="F414" s="373"/>
      <c r="I414" s="197"/>
      <c r="J414" s="135"/>
      <c r="K414" s="292"/>
    </row>
    <row r="415" spans="5:11" x14ac:dyDescent="0.3">
      <c r="E415"/>
      <c r="F415" s="374" t="s">
        <v>130</v>
      </c>
      <c r="I415" s="197"/>
      <c r="J415" s="135"/>
      <c r="K415" s="292"/>
    </row>
    <row r="416" spans="5:11" x14ac:dyDescent="0.3">
      <c r="E416"/>
      <c r="F416" s="203" t="s">
        <v>131</v>
      </c>
      <c r="I416" s="197"/>
      <c r="J416" s="135"/>
      <c r="K416" s="292"/>
    </row>
    <row r="417" spans="5:11" x14ac:dyDescent="0.3">
      <c r="E417"/>
      <c r="F417" s="203" t="s">
        <v>132</v>
      </c>
      <c r="I417" s="197"/>
      <c r="J417" s="135"/>
      <c r="K417" s="292"/>
    </row>
    <row r="418" spans="5:11" ht="15" thickBot="1" x14ac:dyDescent="0.35">
      <c r="E418"/>
      <c r="F418" s="375"/>
      <c r="I418" s="197"/>
      <c r="J418" s="135"/>
      <c r="K418" s="292"/>
    </row>
    <row r="419" spans="5:11" hidden="1" x14ac:dyDescent="0.3">
      <c r="E419"/>
      <c r="F419" s="376" t="s">
        <v>200</v>
      </c>
      <c r="I419" s="197"/>
      <c r="J419" s="135"/>
      <c r="K419" s="292"/>
    </row>
    <row r="420" spans="5:11" hidden="1" x14ac:dyDescent="0.3">
      <c r="E420"/>
      <c r="F420" s="205" t="s">
        <v>201</v>
      </c>
      <c r="I420" s="197"/>
      <c r="J420" s="135"/>
      <c r="K420" s="292"/>
    </row>
    <row r="421" spans="5:11" ht="31.8" hidden="1" thickBot="1" x14ac:dyDescent="0.35">
      <c r="E421"/>
      <c r="F421" s="206" t="s">
        <v>152</v>
      </c>
      <c r="I421" s="197"/>
      <c r="J421" s="135"/>
      <c r="K421" s="292"/>
    </row>
    <row r="422" spans="5:11" ht="15" thickBot="1" x14ac:dyDescent="0.35">
      <c r="E422"/>
      <c r="F422" s="207" t="s">
        <v>137</v>
      </c>
      <c r="G422" s="294" t="s">
        <v>138</v>
      </c>
      <c r="H422" s="295" t="s">
        <v>139</v>
      </c>
      <c r="I422" s="197"/>
      <c r="J422" s="135"/>
      <c r="K422" s="292"/>
    </row>
    <row r="423" spans="5:11" ht="15" thickBot="1" x14ac:dyDescent="0.35">
      <c r="E423"/>
      <c r="F423" s="195" t="s">
        <v>148</v>
      </c>
      <c r="G423" s="296">
        <v>12.5</v>
      </c>
      <c r="H423" s="297">
        <v>12.5</v>
      </c>
      <c r="I423" s="197">
        <v>443.54</v>
      </c>
      <c r="J423" s="135">
        <f>G423*I423/1000</f>
        <v>5.5442499999999999</v>
      </c>
      <c r="K423" s="292"/>
    </row>
    <row r="424" spans="5:11" ht="15" thickBot="1" x14ac:dyDescent="0.35">
      <c r="E424"/>
      <c r="F424" s="195" t="s">
        <v>202</v>
      </c>
      <c r="G424" s="296">
        <v>12.5</v>
      </c>
      <c r="H424" s="297">
        <v>12.5</v>
      </c>
      <c r="I424" s="197"/>
      <c r="J424" s="135"/>
      <c r="K424" s="292"/>
    </row>
    <row r="425" spans="5:11" ht="15" thickBot="1" x14ac:dyDescent="0.35">
      <c r="E425"/>
      <c r="F425" s="195" t="s">
        <v>184</v>
      </c>
      <c r="G425" s="296">
        <v>37.5</v>
      </c>
      <c r="H425" s="296">
        <v>37.5</v>
      </c>
      <c r="I425" s="120" t="s">
        <v>185</v>
      </c>
      <c r="J425" s="135">
        <f>G425*I425/1000</f>
        <v>1.84575</v>
      </c>
      <c r="K425" s="292"/>
    </row>
    <row r="426" spans="5:11" ht="15" thickBot="1" x14ac:dyDescent="0.35">
      <c r="E426"/>
      <c r="F426" s="195" t="s">
        <v>203</v>
      </c>
      <c r="G426" s="296">
        <v>37.5</v>
      </c>
      <c r="H426" s="296">
        <v>37.5</v>
      </c>
      <c r="I426" s="197"/>
      <c r="J426" s="135"/>
      <c r="K426" s="292"/>
    </row>
    <row r="427" spans="5:11" x14ac:dyDescent="0.3">
      <c r="E427"/>
      <c r="K427" s="293"/>
    </row>
    <row r="428" spans="5:11" ht="17.399999999999999" x14ac:dyDescent="0.3">
      <c r="E428"/>
      <c r="F428" s="343" t="s">
        <v>283</v>
      </c>
      <c r="G428" s="84"/>
      <c r="H428" s="84"/>
      <c r="K428" s="279">
        <f>J433+J434</f>
        <v>10.971</v>
      </c>
    </row>
    <row r="429" spans="5:11" x14ac:dyDescent="0.3">
      <c r="E429"/>
      <c r="F429" s="344"/>
      <c r="G429" s="84"/>
      <c r="H429" s="84"/>
    </row>
    <row r="430" spans="5:11" ht="15.6" x14ac:dyDescent="0.3">
      <c r="E430"/>
      <c r="F430" s="345"/>
      <c r="G430" s="621" t="s">
        <v>285</v>
      </c>
      <c r="H430" s="621"/>
    </row>
    <row r="431" spans="5:11" ht="15.6" x14ac:dyDescent="0.3">
      <c r="E431"/>
      <c r="F431" s="346"/>
      <c r="G431" s="621" t="s">
        <v>286</v>
      </c>
      <c r="H431" s="621"/>
    </row>
    <row r="432" spans="5:11" ht="31.2" x14ac:dyDescent="0.3">
      <c r="E432"/>
      <c r="F432" s="345" t="s">
        <v>284</v>
      </c>
      <c r="G432" s="11" t="s">
        <v>138</v>
      </c>
      <c r="H432" s="11" t="s">
        <v>139</v>
      </c>
    </row>
    <row r="433" spans="5:11" ht="15.6" x14ac:dyDescent="0.3">
      <c r="E433"/>
      <c r="F433" s="345" t="s">
        <v>287</v>
      </c>
      <c r="G433" s="10">
        <v>59</v>
      </c>
      <c r="H433" s="10">
        <v>50</v>
      </c>
      <c r="I433">
        <v>128</v>
      </c>
      <c r="J433">
        <f>G433*I433/1000</f>
        <v>7.5519999999999996</v>
      </c>
    </row>
    <row r="434" spans="5:11" ht="15.6" x14ac:dyDescent="0.3">
      <c r="E434"/>
      <c r="F434" s="345" t="s">
        <v>320</v>
      </c>
      <c r="G434" s="10">
        <v>52.6</v>
      </c>
      <c r="H434" s="10">
        <v>50</v>
      </c>
      <c r="I434">
        <v>65</v>
      </c>
      <c r="J434">
        <f>G434*I434/1000</f>
        <v>3.419</v>
      </c>
    </row>
    <row r="435" spans="5:11" ht="15.6" x14ac:dyDescent="0.3">
      <c r="E435"/>
      <c r="F435" s="345" t="s">
        <v>288</v>
      </c>
      <c r="G435" s="264"/>
      <c r="H435" s="10">
        <v>100</v>
      </c>
    </row>
    <row r="436" spans="5:11" x14ac:dyDescent="0.3">
      <c r="E436"/>
      <c r="K436" s="293"/>
    </row>
    <row r="437" spans="5:11" ht="25.2" thickBot="1" x14ac:dyDescent="0.35">
      <c r="E437"/>
      <c r="F437" s="302" t="s">
        <v>354</v>
      </c>
      <c r="K437" s="298">
        <f>J439+J440+J442+J443+J444+J445+J446+J447</f>
        <v>3.2665500000000001</v>
      </c>
    </row>
    <row r="438" spans="5:11" ht="15" thickBot="1" x14ac:dyDescent="0.35">
      <c r="E438"/>
      <c r="F438" s="323" t="s">
        <v>137</v>
      </c>
      <c r="G438" s="249" t="s">
        <v>138</v>
      </c>
      <c r="H438" s="250" t="s">
        <v>139</v>
      </c>
      <c r="K438" s="293"/>
    </row>
    <row r="439" spans="5:11" ht="15" thickBot="1" x14ac:dyDescent="0.35">
      <c r="E439"/>
      <c r="F439" s="321" t="s">
        <v>355</v>
      </c>
      <c r="G439" s="251">
        <v>50</v>
      </c>
      <c r="H439" s="252">
        <v>40</v>
      </c>
      <c r="I439">
        <v>12</v>
      </c>
      <c r="J439">
        <f>G439*I439/1000</f>
        <v>0.6</v>
      </c>
      <c r="K439" s="293"/>
    </row>
    <row r="440" spans="5:11" ht="15" thickBot="1" x14ac:dyDescent="0.35">
      <c r="E440"/>
      <c r="F440" s="321" t="s">
        <v>289</v>
      </c>
      <c r="G440" s="251">
        <v>25</v>
      </c>
      <c r="H440" s="252">
        <v>20</v>
      </c>
      <c r="I440">
        <v>14</v>
      </c>
      <c r="J440">
        <f t="shared" ref="J440:J447" si="9">G440*I440/1000</f>
        <v>0.35</v>
      </c>
      <c r="K440" s="293"/>
    </row>
    <row r="441" spans="5:11" ht="15" hidden="1" thickBot="1" x14ac:dyDescent="0.35">
      <c r="E441"/>
      <c r="F441" s="321" t="s">
        <v>356</v>
      </c>
      <c r="G441" s="251">
        <v>21.5</v>
      </c>
      <c r="H441" s="252">
        <v>15</v>
      </c>
      <c r="J441">
        <f t="shared" si="9"/>
        <v>0</v>
      </c>
      <c r="K441" s="293"/>
    </row>
    <row r="442" spans="5:11" ht="15" thickBot="1" x14ac:dyDescent="0.35">
      <c r="E442"/>
      <c r="F442" s="321" t="s">
        <v>253</v>
      </c>
      <c r="G442" s="251">
        <v>26.8</v>
      </c>
      <c r="H442" s="252">
        <v>20</v>
      </c>
      <c r="I442">
        <v>13</v>
      </c>
      <c r="J442">
        <f t="shared" si="9"/>
        <v>0.34840000000000004</v>
      </c>
      <c r="K442" s="293"/>
    </row>
    <row r="443" spans="5:11" ht="15" thickBot="1" x14ac:dyDescent="0.35">
      <c r="E443"/>
      <c r="F443" s="321" t="s">
        <v>259</v>
      </c>
      <c r="G443" s="251">
        <v>15.8</v>
      </c>
      <c r="H443" s="252">
        <v>12.5</v>
      </c>
      <c r="I443">
        <v>16</v>
      </c>
      <c r="J443">
        <f t="shared" si="9"/>
        <v>0.25280000000000002</v>
      </c>
      <c r="K443" s="293"/>
    </row>
    <row r="444" spans="5:11" ht="15" thickBot="1" x14ac:dyDescent="0.35">
      <c r="E444"/>
      <c r="F444" s="321" t="s">
        <v>260</v>
      </c>
      <c r="G444" s="251">
        <v>12</v>
      </c>
      <c r="H444" s="252">
        <v>10</v>
      </c>
      <c r="I444">
        <v>16</v>
      </c>
      <c r="J444">
        <f t="shared" si="9"/>
        <v>0.192</v>
      </c>
      <c r="K444" s="293"/>
    </row>
    <row r="445" spans="5:11" ht="15" thickBot="1" x14ac:dyDescent="0.35">
      <c r="E445"/>
      <c r="F445" s="321" t="s">
        <v>250</v>
      </c>
      <c r="G445" s="251">
        <v>5</v>
      </c>
      <c r="H445" s="252">
        <v>5</v>
      </c>
      <c r="I445">
        <v>101.67</v>
      </c>
      <c r="J445">
        <f t="shared" si="9"/>
        <v>0.50834999999999997</v>
      </c>
      <c r="K445" s="293"/>
    </row>
    <row r="446" spans="5:11" ht="15" thickBot="1" x14ac:dyDescent="0.35">
      <c r="E446"/>
      <c r="F446" s="321" t="s">
        <v>158</v>
      </c>
      <c r="G446" s="251">
        <v>2.5</v>
      </c>
      <c r="H446" s="252">
        <v>2.5</v>
      </c>
      <c r="I446">
        <v>46</v>
      </c>
      <c r="J446">
        <f t="shared" si="9"/>
        <v>0.115</v>
      </c>
      <c r="K446" s="293"/>
    </row>
    <row r="447" spans="5:11" ht="15" thickBot="1" x14ac:dyDescent="0.35">
      <c r="E447"/>
      <c r="F447" s="321" t="s">
        <v>290</v>
      </c>
      <c r="G447" s="251">
        <v>7.5</v>
      </c>
      <c r="H447" s="252">
        <v>7.5</v>
      </c>
      <c r="I447">
        <v>120</v>
      </c>
      <c r="J447">
        <f t="shared" si="9"/>
        <v>0.9</v>
      </c>
      <c r="K447" s="293"/>
    </row>
    <row r="448" spans="5:11" ht="15" thickBot="1" x14ac:dyDescent="0.35">
      <c r="E448"/>
      <c r="F448" s="321" t="s">
        <v>155</v>
      </c>
      <c r="G448" s="251">
        <v>200</v>
      </c>
      <c r="H448" s="252">
        <v>200</v>
      </c>
      <c r="K448" s="293"/>
    </row>
    <row r="449" spans="5:11" ht="15" thickBot="1" x14ac:dyDescent="0.35">
      <c r="E449"/>
      <c r="F449" s="321" t="s">
        <v>291</v>
      </c>
      <c r="G449" s="251">
        <v>200</v>
      </c>
      <c r="H449" s="252">
        <v>200</v>
      </c>
      <c r="K449" s="293"/>
    </row>
    <row r="450" spans="5:11" x14ac:dyDescent="0.3">
      <c r="E450"/>
      <c r="K450" s="293"/>
    </row>
    <row r="451" spans="5:11" ht="25.2" thickBot="1" x14ac:dyDescent="0.35">
      <c r="E451"/>
      <c r="F451" s="302" t="s">
        <v>266</v>
      </c>
      <c r="K451" s="298">
        <f>J453+J456</f>
        <v>8.2799820000000004</v>
      </c>
    </row>
    <row r="452" spans="5:11" ht="15" thickBot="1" x14ac:dyDescent="0.35">
      <c r="E452"/>
      <c r="F452" s="323" t="s">
        <v>137</v>
      </c>
      <c r="G452" s="249" t="s">
        <v>138</v>
      </c>
      <c r="H452" s="250" t="s">
        <v>139</v>
      </c>
      <c r="K452" s="293"/>
    </row>
    <row r="453" spans="5:11" ht="15" thickBot="1" x14ac:dyDescent="0.35">
      <c r="E453"/>
      <c r="F453" s="321" t="s">
        <v>269</v>
      </c>
      <c r="G453" s="251">
        <v>82.8</v>
      </c>
      <c r="H453" s="252">
        <v>82.8</v>
      </c>
      <c r="I453">
        <v>56.61</v>
      </c>
      <c r="J453">
        <f t="shared" ref="J453" si="10">G453*I453/1000</f>
        <v>4.6873079999999998</v>
      </c>
      <c r="K453" s="293"/>
    </row>
    <row r="454" spans="5:11" ht="15" thickBot="1" x14ac:dyDescent="0.35">
      <c r="E454"/>
      <c r="F454" s="321" t="s">
        <v>155</v>
      </c>
      <c r="G454" s="251">
        <v>122</v>
      </c>
      <c r="H454" s="252">
        <v>122</v>
      </c>
      <c r="K454" s="293"/>
    </row>
    <row r="455" spans="5:11" ht="15" thickBot="1" x14ac:dyDescent="0.35">
      <c r="E455"/>
      <c r="F455" s="326" t="s">
        <v>270</v>
      </c>
      <c r="G455" s="253" t="s">
        <v>147</v>
      </c>
      <c r="H455" s="257">
        <v>173</v>
      </c>
      <c r="K455" s="293"/>
    </row>
    <row r="456" spans="5:11" ht="15" thickBot="1" x14ac:dyDescent="0.35">
      <c r="E456"/>
      <c r="F456" s="321" t="s">
        <v>148</v>
      </c>
      <c r="G456" s="251">
        <v>8.1</v>
      </c>
      <c r="H456" s="252">
        <v>8.1</v>
      </c>
      <c r="I456">
        <v>443.54</v>
      </c>
      <c r="J456">
        <f t="shared" ref="J456" si="11">G456*I456/1000</f>
        <v>3.5926740000000001</v>
      </c>
      <c r="K456" s="293"/>
    </row>
    <row r="457" spans="5:11" x14ac:dyDescent="0.3">
      <c r="E457"/>
      <c r="K457" s="293"/>
    </row>
    <row r="458" spans="5:11" ht="28.8" x14ac:dyDescent="0.3">
      <c r="E458"/>
      <c r="F458" s="353" t="s">
        <v>360</v>
      </c>
      <c r="K458" s="298">
        <f>J472+J476+J477+J478+J479+J480</f>
        <v>27.247349999999997</v>
      </c>
    </row>
    <row r="459" spans="5:11" hidden="1" x14ac:dyDescent="0.3">
      <c r="E459"/>
      <c r="F459" s="354" t="s">
        <v>129</v>
      </c>
      <c r="K459" s="293"/>
    </row>
    <row r="460" spans="5:11" hidden="1" x14ac:dyDescent="0.3">
      <c r="E460"/>
      <c r="K460" s="293"/>
    </row>
    <row r="461" spans="5:11" hidden="1" x14ac:dyDescent="0.3">
      <c r="E461"/>
      <c r="F461" s="325" t="s">
        <v>130</v>
      </c>
      <c r="K461" s="293"/>
    </row>
    <row r="462" spans="5:11" hidden="1" x14ac:dyDescent="0.3">
      <c r="E462"/>
      <c r="F462" s="328" t="s">
        <v>131</v>
      </c>
      <c r="K462" s="293"/>
    </row>
    <row r="463" spans="5:11" hidden="1" x14ac:dyDescent="0.3">
      <c r="E463"/>
      <c r="F463" s="328" t="s">
        <v>132</v>
      </c>
      <c r="K463" s="293"/>
    </row>
    <row r="464" spans="5:11" hidden="1" x14ac:dyDescent="0.3">
      <c r="E464"/>
      <c r="F464" s="357"/>
      <c r="K464" s="293"/>
    </row>
    <row r="465" spans="5:11" hidden="1" x14ac:dyDescent="0.3">
      <c r="E465"/>
      <c r="F465" s="354" t="s">
        <v>361</v>
      </c>
      <c r="K465" s="293"/>
    </row>
    <row r="466" spans="5:11" x14ac:dyDescent="0.3">
      <c r="E466"/>
      <c r="F466" s="354" t="s">
        <v>362</v>
      </c>
      <c r="K466" s="293"/>
    </row>
    <row r="467" spans="5:11" ht="15.6" thickBot="1" x14ac:dyDescent="0.35">
      <c r="E467"/>
      <c r="F467" s="355" t="s">
        <v>273</v>
      </c>
      <c r="K467" s="293"/>
    </row>
    <row r="468" spans="5:11" ht="28.2" thickBot="1" x14ac:dyDescent="0.35">
      <c r="E468"/>
      <c r="F468" s="320" t="s">
        <v>137</v>
      </c>
      <c r="G468" s="106" t="s">
        <v>138</v>
      </c>
      <c r="H468" s="107" t="s">
        <v>139</v>
      </c>
      <c r="K468" s="293"/>
    </row>
    <row r="469" spans="5:11" ht="15" hidden="1" thickBot="1" x14ac:dyDescent="0.35">
      <c r="E469"/>
      <c r="F469" s="321" t="s">
        <v>357</v>
      </c>
      <c r="G469" s="111">
        <v>113</v>
      </c>
      <c r="H469" s="112">
        <v>83</v>
      </c>
      <c r="K469" s="293"/>
    </row>
    <row r="470" spans="5:11" ht="15" hidden="1" thickBot="1" x14ac:dyDescent="0.35">
      <c r="E470"/>
      <c r="F470" s="321" t="s">
        <v>358</v>
      </c>
      <c r="G470" s="111">
        <v>113</v>
      </c>
      <c r="H470" s="112">
        <v>83</v>
      </c>
      <c r="K470" s="293"/>
    </row>
    <row r="471" spans="5:11" ht="15" hidden="1" thickBot="1" x14ac:dyDescent="0.35">
      <c r="E471"/>
      <c r="F471" s="321" t="s">
        <v>363</v>
      </c>
      <c r="G471" s="111">
        <v>113</v>
      </c>
      <c r="H471" s="112">
        <v>83</v>
      </c>
      <c r="K471" s="293"/>
    </row>
    <row r="472" spans="5:11" ht="15" thickBot="1" x14ac:dyDescent="0.35">
      <c r="E472"/>
      <c r="F472" s="321" t="s">
        <v>343</v>
      </c>
      <c r="G472" s="111">
        <v>87</v>
      </c>
      <c r="H472" s="112">
        <v>74</v>
      </c>
      <c r="I472">
        <v>295</v>
      </c>
      <c r="J472">
        <f>G472*I472/1000</f>
        <v>25.664999999999999</v>
      </c>
      <c r="K472" s="293"/>
    </row>
    <row r="473" spans="5:11" ht="15" thickBot="1" x14ac:dyDescent="0.35">
      <c r="E473"/>
      <c r="F473" s="321" t="s">
        <v>344</v>
      </c>
      <c r="G473" s="111">
        <v>87</v>
      </c>
      <c r="H473" s="112">
        <v>74</v>
      </c>
      <c r="J473">
        <f t="shared" ref="J473:J480" si="12">G473*I473/1000</f>
        <v>0</v>
      </c>
      <c r="K473" s="293"/>
    </row>
    <row r="474" spans="5:11" ht="15" hidden="1" thickBot="1" x14ac:dyDescent="0.35">
      <c r="E474"/>
      <c r="F474" s="321" t="s">
        <v>364</v>
      </c>
      <c r="G474" s="111">
        <v>110</v>
      </c>
      <c r="H474" s="112">
        <v>79</v>
      </c>
      <c r="J474">
        <f t="shared" si="12"/>
        <v>0</v>
      </c>
      <c r="K474" s="293"/>
    </row>
    <row r="475" spans="5:11" ht="15" hidden="1" thickBot="1" x14ac:dyDescent="0.35">
      <c r="E475"/>
      <c r="F475" s="321" t="s">
        <v>365</v>
      </c>
      <c r="G475" s="111">
        <v>110</v>
      </c>
      <c r="H475" s="112">
        <v>79</v>
      </c>
      <c r="J475">
        <f t="shared" si="12"/>
        <v>0</v>
      </c>
      <c r="K475" s="293"/>
    </row>
    <row r="476" spans="5:11" ht="15" thickBot="1" x14ac:dyDescent="0.35">
      <c r="E476"/>
      <c r="F476" s="321" t="s">
        <v>259</v>
      </c>
      <c r="G476" s="111">
        <v>5</v>
      </c>
      <c r="H476" s="112">
        <v>4</v>
      </c>
      <c r="I476">
        <v>16</v>
      </c>
      <c r="J476">
        <f t="shared" si="12"/>
        <v>0.08</v>
      </c>
      <c r="K476" s="293"/>
    </row>
    <row r="477" spans="5:11" ht="15" thickBot="1" x14ac:dyDescent="0.35">
      <c r="E477"/>
      <c r="F477" s="321" t="s">
        <v>260</v>
      </c>
      <c r="G477" s="111">
        <v>5</v>
      </c>
      <c r="H477" s="112">
        <v>4</v>
      </c>
      <c r="I477">
        <v>16</v>
      </c>
      <c r="J477">
        <f t="shared" si="12"/>
        <v>0.08</v>
      </c>
      <c r="K477" s="293"/>
    </row>
    <row r="478" spans="5:11" ht="15" thickBot="1" x14ac:dyDescent="0.35">
      <c r="E478"/>
      <c r="F478" s="321" t="s">
        <v>250</v>
      </c>
      <c r="G478" s="111">
        <v>5</v>
      </c>
      <c r="H478" s="112">
        <v>5</v>
      </c>
      <c r="I478">
        <v>101.67</v>
      </c>
      <c r="J478">
        <f t="shared" si="12"/>
        <v>0.50834999999999997</v>
      </c>
      <c r="K478" s="293"/>
    </row>
    <row r="479" spans="5:11" ht="15" thickBot="1" x14ac:dyDescent="0.35">
      <c r="E479"/>
      <c r="F479" s="321" t="s">
        <v>290</v>
      </c>
      <c r="G479" s="111">
        <v>7</v>
      </c>
      <c r="H479" s="112">
        <v>7</v>
      </c>
      <c r="I479">
        <v>120</v>
      </c>
      <c r="J479">
        <f t="shared" si="12"/>
        <v>0.84</v>
      </c>
      <c r="K479" s="293"/>
    </row>
    <row r="480" spans="5:11" ht="15" thickBot="1" x14ac:dyDescent="0.35">
      <c r="E480"/>
      <c r="F480" s="321" t="s">
        <v>171</v>
      </c>
      <c r="G480" s="111">
        <v>2</v>
      </c>
      <c r="H480" s="112">
        <v>2</v>
      </c>
      <c r="I480">
        <v>37</v>
      </c>
      <c r="J480">
        <f t="shared" si="12"/>
        <v>7.3999999999999996E-2</v>
      </c>
      <c r="K480" s="293"/>
    </row>
    <row r="481" spans="5:11" ht="15" thickBot="1" x14ac:dyDescent="0.35">
      <c r="E481"/>
      <c r="F481" s="330" t="s">
        <v>359</v>
      </c>
      <c r="G481" s="116" t="s">
        <v>147</v>
      </c>
      <c r="H481" s="117">
        <v>50</v>
      </c>
      <c r="K481" s="293"/>
    </row>
    <row r="482" spans="5:11" ht="15" thickBot="1" x14ac:dyDescent="0.35">
      <c r="E482"/>
      <c r="F482" s="330" t="s">
        <v>366</v>
      </c>
      <c r="G482" s="116" t="s">
        <v>147</v>
      </c>
      <c r="H482" s="117">
        <v>50</v>
      </c>
      <c r="K482" s="293"/>
    </row>
    <row r="483" spans="5:11" x14ac:dyDescent="0.3">
      <c r="E483"/>
      <c r="K483" s="293"/>
    </row>
    <row r="484" spans="5:11" ht="21" x14ac:dyDescent="0.3">
      <c r="E484"/>
      <c r="F484" s="337" t="s">
        <v>150</v>
      </c>
      <c r="G484" s="119"/>
      <c r="H484" s="119"/>
      <c r="I484" s="161"/>
      <c r="J484" s="129"/>
      <c r="K484" s="290">
        <f>J491+J493</f>
        <v>0.85099999999999998</v>
      </c>
    </row>
    <row r="485" spans="5:11" x14ac:dyDescent="0.3">
      <c r="E485"/>
      <c r="F485" s="338" t="s">
        <v>166</v>
      </c>
      <c r="G485" s="119"/>
      <c r="H485" s="119"/>
      <c r="I485" s="161"/>
      <c r="J485" s="121"/>
      <c r="K485" s="97"/>
    </row>
    <row r="486" spans="5:11" x14ac:dyDescent="0.3">
      <c r="E486"/>
      <c r="F486" s="216"/>
      <c r="G486" s="119"/>
      <c r="H486" s="119"/>
      <c r="I486" s="161"/>
      <c r="J486" s="121"/>
      <c r="K486" s="97"/>
    </row>
    <row r="487" spans="5:11" x14ac:dyDescent="0.3">
      <c r="E487"/>
      <c r="F487" s="339" t="s">
        <v>167</v>
      </c>
      <c r="G487" s="119"/>
      <c r="H487" s="119"/>
      <c r="I487" s="161"/>
      <c r="J487" s="121"/>
      <c r="K487" s="97"/>
    </row>
    <row r="488" spans="5:11" x14ac:dyDescent="0.3">
      <c r="E488"/>
      <c r="F488" s="340" t="s">
        <v>175</v>
      </c>
      <c r="G488" s="119"/>
      <c r="H488" s="119"/>
      <c r="I488" s="161"/>
      <c r="J488" s="121"/>
      <c r="K488" s="97"/>
    </row>
    <row r="489" spans="5:11" ht="15.6" x14ac:dyDescent="0.3">
      <c r="E489"/>
      <c r="F489" s="312" t="s">
        <v>152</v>
      </c>
      <c r="G489" s="119"/>
      <c r="H489" s="119"/>
      <c r="I489" s="161"/>
      <c r="J489" s="121"/>
      <c r="K489" s="97"/>
    </row>
    <row r="490" spans="5:11" ht="26.4" x14ac:dyDescent="0.3">
      <c r="E490"/>
      <c r="F490" s="341" t="s">
        <v>137</v>
      </c>
      <c r="G490" s="167" t="s">
        <v>138</v>
      </c>
      <c r="H490" s="167" t="s">
        <v>139</v>
      </c>
      <c r="I490" s="161"/>
      <c r="J490" s="121"/>
      <c r="K490" s="97"/>
    </row>
    <row r="491" spans="5:11" x14ac:dyDescent="0.3">
      <c r="E491"/>
      <c r="F491" s="342" t="s">
        <v>153</v>
      </c>
      <c r="G491" s="169">
        <v>0.5</v>
      </c>
      <c r="H491" s="169">
        <v>0.5</v>
      </c>
      <c r="I491" s="161" t="s">
        <v>154</v>
      </c>
      <c r="J491" s="135">
        <f>G491*I491/1000</f>
        <v>0.23</v>
      </c>
      <c r="K491" s="97"/>
    </row>
    <row r="492" spans="5:11" x14ac:dyDescent="0.3">
      <c r="E492"/>
      <c r="F492" s="342" t="s">
        <v>155</v>
      </c>
      <c r="G492" s="169">
        <v>54</v>
      </c>
      <c r="H492" s="169">
        <v>54</v>
      </c>
      <c r="I492" s="161"/>
      <c r="J492" s="135"/>
      <c r="K492" s="97"/>
    </row>
    <row r="493" spans="5:11" x14ac:dyDescent="0.3">
      <c r="E493"/>
      <c r="F493" s="342" t="s">
        <v>158</v>
      </c>
      <c r="G493" s="169">
        <v>13.5</v>
      </c>
      <c r="H493" s="169">
        <v>13.5</v>
      </c>
      <c r="I493" s="161" t="s">
        <v>159</v>
      </c>
      <c r="J493" s="135">
        <f>G493*I493/1000</f>
        <v>0.621</v>
      </c>
      <c r="K493" s="97"/>
    </row>
    <row r="494" spans="5:11" x14ac:dyDescent="0.3">
      <c r="E494"/>
      <c r="F494" s="342" t="s">
        <v>155</v>
      </c>
      <c r="G494" s="169">
        <v>135</v>
      </c>
      <c r="H494" s="169">
        <v>135</v>
      </c>
      <c r="I494" s="161"/>
      <c r="J494" s="135"/>
      <c r="K494" s="97"/>
    </row>
    <row r="495" spans="5:11" ht="15" thickBot="1" x14ac:dyDescent="0.35">
      <c r="E495"/>
      <c r="F495" s="342"/>
      <c r="G495" s="169"/>
      <c r="H495" s="169"/>
      <c r="I495" s="161"/>
      <c r="J495" s="135"/>
      <c r="K495" s="97"/>
    </row>
    <row r="496" spans="5:11" ht="15" thickBot="1" x14ac:dyDescent="0.35">
      <c r="F496" s="195"/>
      <c r="G496" s="196"/>
      <c r="H496" s="196"/>
      <c r="I496" s="120"/>
      <c r="J496" s="135"/>
      <c r="K496" s="97"/>
    </row>
    <row r="497" spans="5:11" ht="15" thickBot="1" x14ac:dyDescent="0.35">
      <c r="F497" s="195"/>
      <c r="G497" s="196"/>
      <c r="H497" s="196"/>
      <c r="I497" s="197"/>
      <c r="J497" s="135"/>
      <c r="K497" s="97"/>
    </row>
    <row r="498" spans="5:11" x14ac:dyDescent="0.3">
      <c r="F498" s="303" t="s">
        <v>14</v>
      </c>
      <c r="G498">
        <v>60</v>
      </c>
      <c r="I498">
        <v>29.72</v>
      </c>
      <c r="K498" s="279">
        <f>G498*I498/1000</f>
        <v>1.7831999999999999</v>
      </c>
    </row>
    <row r="500" spans="5:11" x14ac:dyDescent="0.3">
      <c r="F500" s="303" t="s">
        <v>391</v>
      </c>
      <c r="G500">
        <v>120</v>
      </c>
      <c r="I500">
        <v>110</v>
      </c>
      <c r="K500" s="279">
        <f>G500*I500/1000</f>
        <v>13.2</v>
      </c>
    </row>
    <row r="502" spans="5:11" s="289" customFormat="1" x14ac:dyDescent="0.3">
      <c r="E502" s="359"/>
      <c r="F502" s="359" t="s">
        <v>368</v>
      </c>
      <c r="K502" s="291">
        <f>K511+K523+K526+K539+K541+K558+K567+K597+K609+K611</f>
        <v>115.3658284</v>
      </c>
    </row>
    <row r="504" spans="5:11" ht="29.4" x14ac:dyDescent="0.3">
      <c r="F504" s="305" t="s">
        <v>205</v>
      </c>
      <c r="I504" s="96"/>
      <c r="K504" s="277"/>
    </row>
    <row r="505" spans="5:11" x14ac:dyDescent="0.3">
      <c r="F505" s="332" t="s">
        <v>129</v>
      </c>
      <c r="I505" s="96"/>
      <c r="K505" s="277"/>
    </row>
    <row r="506" spans="5:11" x14ac:dyDescent="0.3">
      <c r="F506" s="310"/>
      <c r="I506" s="96"/>
      <c r="K506" s="277"/>
    </row>
    <row r="507" spans="5:11" x14ac:dyDescent="0.3">
      <c r="F507" s="333" t="s">
        <v>130</v>
      </c>
      <c r="I507" s="96"/>
      <c r="K507" s="277"/>
    </row>
    <row r="508" spans="5:11" x14ac:dyDescent="0.3">
      <c r="F508" s="334" t="s">
        <v>131</v>
      </c>
      <c r="I508" s="96"/>
      <c r="K508" s="277"/>
    </row>
    <row r="509" spans="5:11" x14ac:dyDescent="0.3">
      <c r="F509" s="334" t="s">
        <v>132</v>
      </c>
      <c r="I509" s="96"/>
      <c r="K509" s="277"/>
    </row>
    <row r="510" spans="5:11" x14ac:dyDescent="0.3">
      <c r="F510" s="332" t="s">
        <v>206</v>
      </c>
      <c r="I510" s="96"/>
      <c r="K510" s="277"/>
    </row>
    <row r="511" spans="5:11" ht="16.2" thickBot="1" x14ac:dyDescent="0.35">
      <c r="F511" s="306" t="s">
        <v>136</v>
      </c>
      <c r="I511" s="96"/>
      <c r="J511" s="158"/>
      <c r="K511" s="278">
        <f>J513+J514+J515+J516+J517+J518+J519+J520+J521</f>
        <v>48.180465599999998</v>
      </c>
    </row>
    <row r="512" spans="5:11" ht="28.2" thickBot="1" x14ac:dyDescent="0.35">
      <c r="E512"/>
      <c r="F512" s="307" t="s">
        <v>137</v>
      </c>
      <c r="G512" s="106" t="s">
        <v>138</v>
      </c>
      <c r="H512" s="107" t="s">
        <v>139</v>
      </c>
      <c r="I512" s="211" t="s">
        <v>140</v>
      </c>
      <c r="J512" s="212" t="s">
        <v>141</v>
      </c>
      <c r="K512" s="277"/>
    </row>
    <row r="513" spans="5:11" ht="15" thickBot="1" x14ac:dyDescent="0.35">
      <c r="E513"/>
      <c r="F513" s="335" t="s">
        <v>168</v>
      </c>
      <c r="G513" s="111">
        <v>188</v>
      </c>
      <c r="H513" s="112">
        <v>186</v>
      </c>
      <c r="I513" s="214">
        <v>206.51</v>
      </c>
      <c r="J513" s="215">
        <f>I513*G513/1000</f>
        <v>38.823879999999996</v>
      </c>
      <c r="K513" s="277"/>
    </row>
    <row r="514" spans="5:11" ht="15" thickBot="1" x14ac:dyDescent="0.35">
      <c r="E514"/>
      <c r="F514" s="335" t="s">
        <v>169</v>
      </c>
      <c r="G514" s="111">
        <v>12.9</v>
      </c>
      <c r="H514" s="112">
        <v>12.9</v>
      </c>
      <c r="I514" s="142">
        <v>31.17</v>
      </c>
      <c r="J514" s="215">
        <f t="shared" ref="J514:J516" si="13">I514*G514/1000</f>
        <v>0.40209300000000003</v>
      </c>
      <c r="K514" s="277"/>
    </row>
    <row r="515" spans="5:11" ht="15" thickBot="1" x14ac:dyDescent="0.35">
      <c r="E515"/>
      <c r="F515" s="335" t="s">
        <v>155</v>
      </c>
      <c r="G515" s="111">
        <v>48</v>
      </c>
      <c r="H515" s="112">
        <v>48</v>
      </c>
      <c r="I515" s="113"/>
      <c r="J515" s="215">
        <f t="shared" si="13"/>
        <v>0</v>
      </c>
      <c r="K515" s="277"/>
    </row>
    <row r="516" spans="5:11" ht="17.25" customHeight="1" thickBot="1" x14ac:dyDescent="0.35">
      <c r="E516"/>
      <c r="F516" s="335" t="s">
        <v>207</v>
      </c>
      <c r="G516" s="111">
        <v>48</v>
      </c>
      <c r="H516" s="112">
        <v>48</v>
      </c>
      <c r="I516" s="156">
        <v>45.99</v>
      </c>
      <c r="J516" s="215">
        <f t="shared" si="13"/>
        <v>2.2075200000000001</v>
      </c>
      <c r="K516" s="277"/>
    </row>
    <row r="517" spans="5:11" ht="15" thickBot="1" x14ac:dyDescent="0.35">
      <c r="E517"/>
      <c r="F517" s="335" t="s">
        <v>142</v>
      </c>
      <c r="G517" s="111">
        <v>6</v>
      </c>
      <c r="H517" s="112">
        <v>6</v>
      </c>
      <c r="I517" s="156">
        <v>5.2</v>
      </c>
      <c r="J517" s="215">
        <f>G517/40*I517</f>
        <v>0.78</v>
      </c>
      <c r="K517" s="277"/>
    </row>
    <row r="518" spans="5:11" ht="15" thickBot="1" x14ac:dyDescent="0.35">
      <c r="E518"/>
      <c r="F518" s="335" t="s">
        <v>158</v>
      </c>
      <c r="G518" s="111">
        <v>12.9</v>
      </c>
      <c r="H518" s="112">
        <v>12.9</v>
      </c>
      <c r="I518" s="156">
        <v>46</v>
      </c>
      <c r="J518" s="215">
        <f t="shared" ref="J518" si="14">I518*G518/1000</f>
        <v>0.59339999999999993</v>
      </c>
      <c r="K518" s="277"/>
    </row>
    <row r="519" spans="5:11" ht="15" thickBot="1" x14ac:dyDescent="0.35">
      <c r="E519"/>
      <c r="F519" s="335" t="s">
        <v>208</v>
      </c>
      <c r="G519" s="111">
        <v>6.94</v>
      </c>
      <c r="H519" s="112">
        <v>6.94</v>
      </c>
      <c r="I519" s="156">
        <v>135.75</v>
      </c>
      <c r="J519" s="215">
        <f t="shared" ref="J519:J521" si="15">I519*G519/1000</f>
        <v>0.94210499999999997</v>
      </c>
      <c r="K519" s="277"/>
    </row>
    <row r="520" spans="5:11" ht="15" thickBot="1" x14ac:dyDescent="0.35">
      <c r="E520"/>
      <c r="F520" s="335" t="s">
        <v>209</v>
      </c>
      <c r="G520" s="111">
        <v>6.94</v>
      </c>
      <c r="H520" s="112">
        <v>6.94</v>
      </c>
      <c r="I520" s="156">
        <v>195</v>
      </c>
      <c r="J520" s="133">
        <f t="shared" si="15"/>
        <v>1.3533000000000002</v>
      </c>
      <c r="K520" s="277"/>
    </row>
    <row r="521" spans="5:11" ht="15" thickBot="1" x14ac:dyDescent="0.35">
      <c r="E521"/>
      <c r="F521" s="335" t="s">
        <v>148</v>
      </c>
      <c r="G521" s="111">
        <v>6.94</v>
      </c>
      <c r="H521" s="112">
        <v>6.94</v>
      </c>
      <c r="I521" s="113">
        <v>443.54</v>
      </c>
      <c r="J521" s="133">
        <f t="shared" si="15"/>
        <v>3.0781676</v>
      </c>
      <c r="K521" s="277"/>
    </row>
    <row r="522" spans="5:11" x14ac:dyDescent="0.3">
      <c r="E522"/>
      <c r="F522" s="310"/>
      <c r="I522" s="96"/>
      <c r="K522" s="277"/>
    </row>
    <row r="523" spans="5:11" x14ac:dyDescent="0.3">
      <c r="E523"/>
      <c r="F523" s="336" t="s">
        <v>174</v>
      </c>
      <c r="G523" s="271">
        <v>27</v>
      </c>
      <c r="H523" s="283"/>
      <c r="I523" s="282">
        <v>117</v>
      </c>
      <c r="J523" s="133">
        <f t="shared" ref="J523" si="16">I523*G523/1000</f>
        <v>3.1589999999999998</v>
      </c>
      <c r="K523" s="278">
        <f>J523</f>
        <v>3.1589999999999998</v>
      </c>
    </row>
    <row r="526" spans="5:11" ht="21" x14ac:dyDescent="0.3">
      <c r="E526"/>
      <c r="F526" s="337" t="s">
        <v>150</v>
      </c>
      <c r="G526" s="119"/>
      <c r="H526" s="119"/>
      <c r="I526" s="161"/>
      <c r="J526" s="129"/>
      <c r="K526" s="278">
        <f>J533+J535</f>
        <v>0.85099999999999998</v>
      </c>
    </row>
    <row r="527" spans="5:11" x14ac:dyDescent="0.3">
      <c r="E527"/>
      <c r="F527" s="338" t="s">
        <v>166</v>
      </c>
      <c r="G527" s="119"/>
      <c r="H527" s="119"/>
      <c r="I527" s="161"/>
      <c r="J527" s="121"/>
      <c r="K527" s="277"/>
    </row>
    <row r="528" spans="5:11" x14ac:dyDescent="0.3">
      <c r="E528"/>
      <c r="F528" s="216"/>
      <c r="G528" s="119"/>
      <c r="H528" s="119"/>
      <c r="I528" s="161"/>
      <c r="J528" s="121"/>
      <c r="K528" s="277"/>
    </row>
    <row r="529" spans="5:11" x14ac:dyDescent="0.3">
      <c r="E529"/>
      <c r="F529" s="339" t="s">
        <v>167</v>
      </c>
      <c r="G529" s="119"/>
      <c r="H529" s="119"/>
      <c r="I529" s="161"/>
      <c r="J529" s="121"/>
      <c r="K529" s="277"/>
    </row>
    <row r="530" spans="5:11" hidden="1" x14ac:dyDescent="0.3">
      <c r="E530"/>
      <c r="F530" s="340" t="s">
        <v>175</v>
      </c>
      <c r="G530" s="119"/>
      <c r="H530" s="119"/>
      <c r="I530" s="161"/>
      <c r="J530" s="121"/>
      <c r="K530" s="277"/>
    </row>
    <row r="531" spans="5:11" ht="15.6" x14ac:dyDescent="0.3">
      <c r="E531"/>
      <c r="F531" s="312" t="s">
        <v>152</v>
      </c>
      <c r="G531" s="119"/>
      <c r="H531" s="119"/>
      <c r="I531" s="161"/>
      <c r="J531" s="121"/>
      <c r="K531" s="277"/>
    </row>
    <row r="532" spans="5:11" ht="26.4" x14ac:dyDescent="0.3">
      <c r="E532"/>
      <c r="F532" s="341" t="s">
        <v>137</v>
      </c>
      <c r="G532" s="167" t="s">
        <v>138</v>
      </c>
      <c r="H532" s="167" t="s">
        <v>139</v>
      </c>
      <c r="I532" s="161"/>
      <c r="J532" s="121"/>
      <c r="K532" s="277"/>
    </row>
    <row r="533" spans="5:11" x14ac:dyDescent="0.3">
      <c r="E533"/>
      <c r="F533" s="342" t="s">
        <v>153</v>
      </c>
      <c r="G533" s="169">
        <v>0.5</v>
      </c>
      <c r="H533" s="169">
        <v>0.5</v>
      </c>
      <c r="I533" s="161" t="s">
        <v>154</v>
      </c>
      <c r="J533" s="129">
        <f>G533*I533/1000</f>
        <v>0.23</v>
      </c>
      <c r="K533" s="277"/>
    </row>
    <row r="534" spans="5:11" x14ac:dyDescent="0.3">
      <c r="E534"/>
      <c r="F534" s="342" t="s">
        <v>155</v>
      </c>
      <c r="G534" s="169">
        <v>54</v>
      </c>
      <c r="H534" s="169">
        <v>54</v>
      </c>
      <c r="I534" s="161"/>
      <c r="J534" s="121"/>
      <c r="K534" s="277"/>
    </row>
    <row r="535" spans="5:11" x14ac:dyDescent="0.3">
      <c r="E535"/>
      <c r="F535" s="342" t="s">
        <v>158</v>
      </c>
      <c r="G535" s="169">
        <v>13.5</v>
      </c>
      <c r="H535" s="169">
        <v>13.5</v>
      </c>
      <c r="I535" s="161" t="s">
        <v>159</v>
      </c>
      <c r="J535" s="129">
        <f>G535*I535/1000</f>
        <v>0.621</v>
      </c>
      <c r="K535" s="277"/>
    </row>
    <row r="536" spans="5:11" x14ac:dyDescent="0.3">
      <c r="E536"/>
      <c r="F536" s="342" t="s">
        <v>155</v>
      </c>
      <c r="G536" s="169">
        <v>135</v>
      </c>
      <c r="H536" s="169">
        <v>135</v>
      </c>
      <c r="I536" s="161"/>
      <c r="J536" s="121"/>
      <c r="K536" s="277"/>
    </row>
    <row r="538" spans="5:11" ht="15" thickBot="1" x14ac:dyDescent="0.35">
      <c r="E538"/>
    </row>
    <row r="539" spans="5:11" ht="15" thickBot="1" x14ac:dyDescent="0.35">
      <c r="E539"/>
      <c r="F539" s="356" t="s">
        <v>247</v>
      </c>
      <c r="G539" s="254">
        <v>105.2</v>
      </c>
      <c r="H539" s="255">
        <v>100</v>
      </c>
      <c r="I539">
        <v>65</v>
      </c>
      <c r="K539" s="279">
        <f>G539*I539/1000</f>
        <v>6.8380000000000001</v>
      </c>
    </row>
    <row r="541" spans="5:11" ht="24.6" x14ac:dyDescent="0.3">
      <c r="E541"/>
      <c r="F541" s="302" t="s">
        <v>110</v>
      </c>
      <c r="K541" s="279">
        <f>J548+J549+J550+J551+J552+J553</f>
        <v>2.6481500000000002</v>
      </c>
    </row>
    <row r="542" spans="5:11" x14ac:dyDescent="0.3">
      <c r="E542"/>
      <c r="F542" s="324" t="s">
        <v>267</v>
      </c>
    </row>
    <row r="543" spans="5:11" x14ac:dyDescent="0.3">
      <c r="E543"/>
      <c r="F543" s="324" t="s">
        <v>166</v>
      </c>
    </row>
    <row r="545" spans="5:11" x14ac:dyDescent="0.3">
      <c r="E545"/>
      <c r="F545" s="325" t="s">
        <v>167</v>
      </c>
    </row>
    <row r="546" spans="5:11" ht="15" thickBot="1" x14ac:dyDescent="0.35">
      <c r="E546"/>
      <c r="F546" s="322" t="s">
        <v>252</v>
      </c>
    </row>
    <row r="547" spans="5:11" ht="15" thickBot="1" x14ac:dyDescent="0.35">
      <c r="E547"/>
      <c r="F547" s="323" t="s">
        <v>137</v>
      </c>
      <c r="G547" s="249" t="s">
        <v>138</v>
      </c>
      <c r="H547" s="250" t="s">
        <v>139</v>
      </c>
    </row>
    <row r="548" spans="5:11" ht="15" thickBot="1" x14ac:dyDescent="0.35">
      <c r="E548"/>
      <c r="F548" s="321" t="s">
        <v>289</v>
      </c>
      <c r="G548" s="251">
        <v>62.5</v>
      </c>
      <c r="H548" s="252">
        <v>50</v>
      </c>
      <c r="I548">
        <v>14</v>
      </c>
      <c r="J548">
        <f>G548*I548/1000</f>
        <v>0.875</v>
      </c>
    </row>
    <row r="549" spans="5:11" ht="15" thickBot="1" x14ac:dyDescent="0.35">
      <c r="E549"/>
      <c r="F549" s="321" t="s">
        <v>253</v>
      </c>
      <c r="G549" s="251">
        <v>40</v>
      </c>
      <c r="H549" s="252">
        <v>30</v>
      </c>
      <c r="I549">
        <v>13</v>
      </c>
      <c r="J549">
        <f t="shared" ref="J549:J553" si="17">G549*I549/1000</f>
        <v>0.52</v>
      </c>
    </row>
    <row r="550" spans="5:11" ht="15" thickBot="1" x14ac:dyDescent="0.35">
      <c r="E550"/>
      <c r="F550" s="321" t="s">
        <v>259</v>
      </c>
      <c r="G550" s="251">
        <v>15.8</v>
      </c>
      <c r="H550" s="252">
        <v>12.5</v>
      </c>
      <c r="I550">
        <v>16</v>
      </c>
      <c r="J550">
        <f t="shared" si="17"/>
        <v>0.25280000000000002</v>
      </c>
    </row>
    <row r="551" spans="5:11" ht="15" thickBot="1" x14ac:dyDescent="0.35">
      <c r="E551"/>
      <c r="F551" s="321" t="s">
        <v>260</v>
      </c>
      <c r="G551" s="251">
        <v>12</v>
      </c>
      <c r="H551" s="252">
        <v>10</v>
      </c>
      <c r="I551">
        <v>16</v>
      </c>
      <c r="J551">
        <f t="shared" si="17"/>
        <v>0.192</v>
      </c>
    </row>
    <row r="552" spans="5:11" ht="15" thickBot="1" x14ac:dyDescent="0.35">
      <c r="E552"/>
      <c r="F552" s="321" t="s">
        <v>290</v>
      </c>
      <c r="G552" s="251">
        <v>2.5</v>
      </c>
      <c r="H552" s="252">
        <v>2.5</v>
      </c>
      <c r="I552">
        <v>120</v>
      </c>
      <c r="J552">
        <f t="shared" si="17"/>
        <v>0.3</v>
      </c>
    </row>
    <row r="553" spans="5:11" ht="15" thickBot="1" x14ac:dyDescent="0.35">
      <c r="E553"/>
      <c r="F553" s="321" t="s">
        <v>250</v>
      </c>
      <c r="G553" s="251">
        <v>5</v>
      </c>
      <c r="H553" s="252">
        <v>5</v>
      </c>
      <c r="I553">
        <v>101.67</v>
      </c>
      <c r="J553">
        <f t="shared" si="17"/>
        <v>0.50834999999999997</v>
      </c>
    </row>
    <row r="554" spans="5:11" ht="15" thickBot="1" x14ac:dyDescent="0.35">
      <c r="E554"/>
      <c r="F554" s="321" t="s">
        <v>291</v>
      </c>
      <c r="G554" s="251">
        <v>200</v>
      </c>
      <c r="H554" s="252">
        <v>200</v>
      </c>
    </row>
    <row r="555" spans="5:11" ht="15" thickBot="1" x14ac:dyDescent="0.35">
      <c r="E555"/>
      <c r="F555" s="321" t="s">
        <v>263</v>
      </c>
      <c r="G555" s="251">
        <v>200</v>
      </c>
      <c r="H555" s="252">
        <v>200</v>
      </c>
    </row>
    <row r="556" spans="5:11" ht="15" thickBot="1" x14ac:dyDescent="0.35">
      <c r="E556"/>
      <c r="F556" s="321" t="s">
        <v>145</v>
      </c>
      <c r="G556" s="251">
        <v>200</v>
      </c>
      <c r="H556" s="252">
        <v>200</v>
      </c>
    </row>
    <row r="558" spans="5:11" ht="24.6" x14ac:dyDescent="0.3">
      <c r="E558"/>
      <c r="F558" s="302" t="s">
        <v>333</v>
      </c>
      <c r="K558" s="279">
        <f>J561+J563+J564</f>
        <v>6.3683878000000007</v>
      </c>
    </row>
    <row r="559" spans="5:11" ht="15" thickBot="1" x14ac:dyDescent="0.35">
      <c r="E559"/>
      <c r="F559" s="322" t="s">
        <v>268</v>
      </c>
    </row>
    <row r="560" spans="5:11" ht="15" thickBot="1" x14ac:dyDescent="0.35">
      <c r="E560"/>
      <c r="F560" s="323" t="s">
        <v>137</v>
      </c>
      <c r="G560" s="249" t="s">
        <v>138</v>
      </c>
      <c r="H560" s="250" t="s">
        <v>139</v>
      </c>
    </row>
    <row r="561" spans="5:11" ht="15" thickBot="1" x14ac:dyDescent="0.35">
      <c r="E561"/>
      <c r="F561" s="321" t="s">
        <v>334</v>
      </c>
      <c r="G561" s="251">
        <v>63</v>
      </c>
      <c r="H561" s="252">
        <v>63</v>
      </c>
      <c r="I561">
        <v>40</v>
      </c>
      <c r="J561">
        <f>G561*I561/1000</f>
        <v>2.52</v>
      </c>
    </row>
    <row r="562" spans="5:11" ht="15" thickBot="1" x14ac:dyDescent="0.35">
      <c r="E562"/>
      <c r="F562" s="321" t="s">
        <v>155</v>
      </c>
      <c r="G562" s="251">
        <v>378</v>
      </c>
      <c r="H562" s="252">
        <v>378</v>
      </c>
    </row>
    <row r="563" spans="5:11" ht="15" thickBot="1" x14ac:dyDescent="0.35">
      <c r="E563"/>
      <c r="F563" s="321" t="s">
        <v>265</v>
      </c>
      <c r="G563" s="251">
        <v>3.15</v>
      </c>
      <c r="H563" s="252">
        <v>3.15</v>
      </c>
      <c r="I563">
        <v>15</v>
      </c>
      <c r="J563">
        <f>G563*I563/1000</f>
        <v>4.725E-2</v>
      </c>
    </row>
    <row r="564" spans="5:11" ht="15" thickBot="1" x14ac:dyDescent="0.35">
      <c r="E564"/>
      <c r="F564" s="321" t="s">
        <v>148</v>
      </c>
      <c r="G564" s="251">
        <v>8.57</v>
      </c>
      <c r="H564" s="252">
        <v>8.57</v>
      </c>
      <c r="I564">
        <v>443.54</v>
      </c>
      <c r="J564">
        <f>G564*I564/1000</f>
        <v>3.8011378000000002</v>
      </c>
    </row>
    <row r="567" spans="5:11" ht="24.6" x14ac:dyDescent="0.3">
      <c r="E567"/>
      <c r="F567" s="302" t="s">
        <v>369</v>
      </c>
      <c r="K567" s="279">
        <f>J575+J590+J591+J595</f>
        <v>22.121625000000002</v>
      </c>
    </row>
    <row r="568" spans="5:11" x14ac:dyDescent="0.3">
      <c r="E568"/>
      <c r="F568" s="324" t="s">
        <v>336</v>
      </c>
    </row>
    <row r="569" spans="5:11" x14ac:dyDescent="0.3">
      <c r="E569"/>
      <c r="F569" s="324" t="s">
        <v>166</v>
      </c>
    </row>
    <row r="571" spans="5:11" x14ac:dyDescent="0.3">
      <c r="E571"/>
      <c r="F571" s="325" t="s">
        <v>167</v>
      </c>
    </row>
    <row r="572" spans="5:11" ht="15" thickBot="1" x14ac:dyDescent="0.35">
      <c r="E572"/>
      <c r="F572" s="322" t="s">
        <v>273</v>
      </c>
    </row>
    <row r="573" spans="5:11" ht="15" thickBot="1" x14ac:dyDescent="0.35">
      <c r="E573"/>
      <c r="F573" s="323" t="s">
        <v>137</v>
      </c>
      <c r="G573" s="249" t="s">
        <v>138</v>
      </c>
      <c r="H573" s="250" t="s">
        <v>139</v>
      </c>
    </row>
    <row r="574" spans="5:11" ht="15" thickBot="1" x14ac:dyDescent="0.35">
      <c r="E574"/>
      <c r="F574" s="321" t="s">
        <v>370</v>
      </c>
      <c r="G574" s="251">
        <v>148</v>
      </c>
      <c r="H574" s="252">
        <v>131</v>
      </c>
    </row>
    <row r="575" spans="5:11" ht="15" thickBot="1" x14ac:dyDescent="0.35">
      <c r="E575"/>
      <c r="F575" s="321" t="s">
        <v>371</v>
      </c>
      <c r="G575" s="251">
        <v>156</v>
      </c>
      <c r="H575" s="252">
        <v>115</v>
      </c>
      <c r="I575">
        <v>130</v>
      </c>
      <c r="J575">
        <f>G575*I575/1000</f>
        <v>20.28</v>
      </c>
      <c r="K575"/>
    </row>
    <row r="576" spans="5:11" ht="15" thickBot="1" x14ac:dyDescent="0.35">
      <c r="E576"/>
      <c r="F576" s="321" t="s">
        <v>372</v>
      </c>
      <c r="G576" s="251">
        <v>149</v>
      </c>
      <c r="H576" s="252">
        <v>111</v>
      </c>
      <c r="K576"/>
    </row>
    <row r="577" spans="5:11" ht="15" thickBot="1" x14ac:dyDescent="0.35">
      <c r="E577"/>
      <c r="F577" s="321" t="s">
        <v>373</v>
      </c>
      <c r="G577" s="251">
        <v>70</v>
      </c>
      <c r="H577" s="252">
        <v>68.099999999999994</v>
      </c>
      <c r="K577"/>
    </row>
    <row r="578" spans="5:11" ht="15" thickBot="1" x14ac:dyDescent="0.35">
      <c r="E578"/>
      <c r="F578" s="326" t="s">
        <v>374</v>
      </c>
      <c r="G578" s="253" t="s">
        <v>147</v>
      </c>
      <c r="H578" s="257">
        <v>50</v>
      </c>
      <c r="K578"/>
    </row>
    <row r="579" spans="5:11" ht="15" thickBot="1" x14ac:dyDescent="0.35">
      <c r="E579"/>
      <c r="F579" s="321" t="s">
        <v>375</v>
      </c>
      <c r="G579" s="253" t="s">
        <v>147</v>
      </c>
      <c r="H579" s="252">
        <v>50</v>
      </c>
      <c r="K579"/>
    </row>
    <row r="580" spans="5:11" ht="15" thickBot="1" x14ac:dyDescent="0.35">
      <c r="E580"/>
      <c r="F580" s="321" t="s">
        <v>376</v>
      </c>
      <c r="G580" s="253" t="s">
        <v>147</v>
      </c>
      <c r="H580" s="252">
        <v>50</v>
      </c>
      <c r="K580"/>
    </row>
    <row r="581" spans="5:11" ht="15" thickBot="1" x14ac:dyDescent="0.35">
      <c r="E581"/>
      <c r="F581" s="321" t="s">
        <v>377</v>
      </c>
      <c r="G581" s="253" t="s">
        <v>147</v>
      </c>
      <c r="H581" s="252">
        <v>50</v>
      </c>
      <c r="K581"/>
    </row>
    <row r="582" spans="5:11" ht="15" thickBot="1" x14ac:dyDescent="0.35">
      <c r="E582"/>
      <c r="F582" s="326" t="s">
        <v>147</v>
      </c>
      <c r="G582" s="253" t="s">
        <v>147</v>
      </c>
      <c r="H582" s="252">
        <v>50</v>
      </c>
      <c r="K582"/>
    </row>
    <row r="583" spans="5:11" ht="24.6" x14ac:dyDescent="0.3">
      <c r="E583"/>
      <c r="F583" s="302" t="s">
        <v>378</v>
      </c>
      <c r="K583"/>
    </row>
    <row r="584" spans="5:11" x14ac:dyDescent="0.3">
      <c r="E584"/>
      <c r="F584" s="324" t="s">
        <v>267</v>
      </c>
      <c r="K584"/>
    </row>
    <row r="585" spans="5:11" x14ac:dyDescent="0.3">
      <c r="E585"/>
      <c r="F585" s="324" t="s">
        <v>166</v>
      </c>
      <c r="K585"/>
    </row>
    <row r="587" spans="5:11" x14ac:dyDescent="0.3">
      <c r="E587"/>
      <c r="F587" s="325" t="s">
        <v>167</v>
      </c>
      <c r="K587"/>
    </row>
    <row r="588" spans="5:11" ht="15" thickBot="1" x14ac:dyDescent="0.35">
      <c r="E588"/>
      <c r="F588" s="322" t="s">
        <v>152</v>
      </c>
      <c r="K588"/>
    </row>
    <row r="589" spans="5:11" ht="15" thickBot="1" x14ac:dyDescent="0.35">
      <c r="E589"/>
      <c r="F589" s="323" t="s">
        <v>137</v>
      </c>
      <c r="G589" s="249" t="s">
        <v>138</v>
      </c>
      <c r="H589" s="250" t="s">
        <v>139</v>
      </c>
      <c r="K589"/>
    </row>
    <row r="590" spans="5:11" ht="15" thickBot="1" x14ac:dyDescent="0.35">
      <c r="E590"/>
      <c r="F590" s="321" t="s">
        <v>208</v>
      </c>
      <c r="G590" s="251">
        <v>12.5</v>
      </c>
      <c r="H590" s="252">
        <v>12.5</v>
      </c>
      <c r="I590">
        <v>135.75</v>
      </c>
      <c r="J590">
        <f>G590*I590/1000</f>
        <v>1.6968749999999999</v>
      </c>
      <c r="K590"/>
    </row>
    <row r="591" spans="5:11" ht="15" thickBot="1" x14ac:dyDescent="0.35">
      <c r="E591"/>
      <c r="F591" s="321" t="s">
        <v>379</v>
      </c>
      <c r="G591" s="251">
        <v>3.75</v>
      </c>
      <c r="H591" s="252">
        <v>3.75</v>
      </c>
      <c r="I591">
        <v>37</v>
      </c>
      <c r="J591">
        <f>G591*I591/1000</f>
        <v>0.13875000000000001</v>
      </c>
    </row>
    <row r="592" spans="5:11" ht="15" thickBot="1" x14ac:dyDescent="0.35">
      <c r="E592"/>
      <c r="F592" s="321" t="s">
        <v>155</v>
      </c>
      <c r="G592" s="251">
        <v>37.5</v>
      </c>
      <c r="H592" s="252">
        <v>37.5</v>
      </c>
    </row>
    <row r="593" spans="5:11" ht="15" thickBot="1" x14ac:dyDescent="0.35">
      <c r="E593"/>
      <c r="F593" s="321" t="s">
        <v>380</v>
      </c>
      <c r="G593" s="251">
        <v>37.5</v>
      </c>
      <c r="H593" s="252">
        <v>37.5</v>
      </c>
    </row>
    <row r="594" spans="5:11" ht="15" thickBot="1" x14ac:dyDescent="0.35">
      <c r="E594"/>
      <c r="F594" s="326" t="s">
        <v>381</v>
      </c>
      <c r="G594" s="253" t="s">
        <v>147</v>
      </c>
      <c r="H594" s="257">
        <v>37.5</v>
      </c>
    </row>
    <row r="595" spans="5:11" ht="15" thickBot="1" x14ac:dyDescent="0.35">
      <c r="E595"/>
      <c r="F595" s="321" t="s">
        <v>265</v>
      </c>
      <c r="G595" s="251">
        <v>0.4</v>
      </c>
      <c r="H595" s="252">
        <v>0.4</v>
      </c>
      <c r="I595">
        <v>15</v>
      </c>
      <c r="J595">
        <f>G595*I595/1000</f>
        <v>6.0000000000000001E-3</v>
      </c>
    </row>
    <row r="597" spans="5:11" ht="24.6" x14ac:dyDescent="0.3">
      <c r="E597"/>
      <c r="F597" s="302" t="s">
        <v>347</v>
      </c>
      <c r="K597" s="279">
        <f>J604+J605</f>
        <v>3.9159999999999999</v>
      </c>
    </row>
    <row r="598" spans="5:11" x14ac:dyDescent="0.3">
      <c r="E598"/>
      <c r="F598" s="324" t="s">
        <v>267</v>
      </c>
    </row>
    <row r="599" spans="5:11" x14ac:dyDescent="0.3">
      <c r="E599"/>
      <c r="F599" s="324" t="s">
        <v>166</v>
      </c>
    </row>
    <row r="601" spans="5:11" x14ac:dyDescent="0.3">
      <c r="E601"/>
      <c r="F601" s="325" t="s">
        <v>167</v>
      </c>
    </row>
    <row r="602" spans="5:11" ht="15" thickBot="1" x14ac:dyDescent="0.35">
      <c r="E602"/>
      <c r="F602" s="322" t="s">
        <v>136</v>
      </c>
    </row>
    <row r="603" spans="5:11" ht="15" thickBot="1" x14ac:dyDescent="0.35">
      <c r="E603"/>
      <c r="F603" s="323" t="s">
        <v>137</v>
      </c>
      <c r="G603" s="249" t="s">
        <v>138</v>
      </c>
      <c r="H603" s="250" t="s">
        <v>139</v>
      </c>
    </row>
    <row r="604" spans="5:11" ht="15" thickBot="1" x14ac:dyDescent="0.35">
      <c r="E604"/>
      <c r="F604" s="321" t="s">
        <v>348</v>
      </c>
      <c r="G604" s="251">
        <v>24</v>
      </c>
      <c r="H604" s="252">
        <v>24</v>
      </c>
      <c r="I604">
        <v>144</v>
      </c>
      <c r="J604">
        <f>G604*I604/1000</f>
        <v>3.456</v>
      </c>
    </row>
    <row r="605" spans="5:11" ht="15" thickBot="1" x14ac:dyDescent="0.35">
      <c r="E605"/>
      <c r="F605" s="321" t="s">
        <v>158</v>
      </c>
      <c r="G605" s="251">
        <v>10</v>
      </c>
      <c r="H605" s="252">
        <v>10</v>
      </c>
      <c r="I605">
        <v>46</v>
      </c>
      <c r="J605">
        <f>G605*I605/1000</f>
        <v>0.46</v>
      </c>
    </row>
    <row r="606" spans="5:11" ht="15" thickBot="1" x14ac:dyDescent="0.35">
      <c r="E606"/>
      <c r="F606" s="321" t="s">
        <v>155</v>
      </c>
      <c r="G606" s="251">
        <v>190</v>
      </c>
      <c r="H606" s="252">
        <v>190</v>
      </c>
    </row>
    <row r="609" spans="5:11" x14ac:dyDescent="0.3">
      <c r="F609" s="303" t="s">
        <v>14</v>
      </c>
      <c r="G609">
        <v>60</v>
      </c>
      <c r="I609">
        <v>29.72</v>
      </c>
      <c r="K609" s="279">
        <f>G609*I609/1000</f>
        <v>1.7831999999999999</v>
      </c>
    </row>
    <row r="611" spans="5:11" x14ac:dyDescent="0.3">
      <c r="F611" s="303" t="s">
        <v>367</v>
      </c>
      <c r="G611">
        <v>150</v>
      </c>
      <c r="I611">
        <v>130</v>
      </c>
      <c r="K611" s="279">
        <f>G611*I611/1000</f>
        <v>19.5</v>
      </c>
    </row>
    <row r="613" spans="5:11" s="289" customFormat="1" x14ac:dyDescent="0.3">
      <c r="E613" s="359"/>
      <c r="F613" s="359" t="s">
        <v>210</v>
      </c>
      <c r="K613" s="291">
        <f>K620+K629+K638+K643+K651+K667+K675+K690+K698+K700</f>
        <v>80.067492999999999</v>
      </c>
    </row>
    <row r="615" spans="5:11" ht="18" x14ac:dyDescent="0.3">
      <c r="F615" s="368" t="s">
        <v>211</v>
      </c>
      <c r="G615" s="141"/>
      <c r="H615" s="141"/>
      <c r="I615" s="113"/>
      <c r="J615" s="119"/>
      <c r="K615" s="149"/>
    </row>
    <row r="616" spans="5:11" x14ac:dyDescent="0.3">
      <c r="F616" s="361" t="s">
        <v>192</v>
      </c>
      <c r="G616" s="141"/>
      <c r="H616" s="141"/>
      <c r="I616" s="113"/>
      <c r="J616" s="119"/>
      <c r="K616" s="149"/>
    </row>
    <row r="617" spans="5:11" x14ac:dyDescent="0.3">
      <c r="F617" s="361" t="s">
        <v>166</v>
      </c>
      <c r="G617" s="141"/>
      <c r="H617" s="141"/>
      <c r="I617" s="113"/>
      <c r="J617" s="119"/>
      <c r="K617" s="149"/>
    </row>
    <row r="618" spans="5:11" x14ac:dyDescent="0.3">
      <c r="F618" s="318"/>
      <c r="G618" s="141"/>
      <c r="H618" s="141"/>
      <c r="I618" s="113"/>
      <c r="J618" s="119"/>
      <c r="K618" s="149"/>
    </row>
    <row r="619" spans="5:11" x14ac:dyDescent="0.3">
      <c r="F619" s="362" t="s">
        <v>167</v>
      </c>
      <c r="G619" s="141"/>
      <c r="H619" s="141"/>
      <c r="I619" s="113"/>
      <c r="J619" s="119"/>
      <c r="K619" s="97"/>
    </row>
    <row r="620" spans="5:11" ht="16.2" thickBot="1" x14ac:dyDescent="0.35">
      <c r="F620" s="363" t="s">
        <v>136</v>
      </c>
      <c r="G620" s="141"/>
      <c r="H620" s="141"/>
      <c r="I620" s="113"/>
      <c r="J620" s="119"/>
      <c r="K620" s="290">
        <f>J622+J624+J625+J627</f>
        <v>8.6401800000000009</v>
      </c>
    </row>
    <row r="621" spans="5:11" ht="28.2" thickBot="1" x14ac:dyDescent="0.35">
      <c r="F621" s="364" t="s">
        <v>137</v>
      </c>
      <c r="G621" s="187" t="s">
        <v>138</v>
      </c>
      <c r="H621" s="188" t="s">
        <v>139</v>
      </c>
      <c r="I621" s="113"/>
      <c r="J621" s="119"/>
      <c r="K621" s="292"/>
    </row>
    <row r="622" spans="5:11" ht="15" thickBot="1" x14ac:dyDescent="0.35">
      <c r="F622" s="365" t="s">
        <v>212</v>
      </c>
      <c r="G622" s="190">
        <v>40</v>
      </c>
      <c r="H622" s="191">
        <v>40</v>
      </c>
      <c r="I622" s="113">
        <v>26.04</v>
      </c>
      <c r="J622" s="133">
        <f>G622*I622/1000</f>
        <v>1.0415999999999999</v>
      </c>
      <c r="K622" s="292"/>
    </row>
    <row r="623" spans="5:11" ht="15" thickBot="1" x14ac:dyDescent="0.35">
      <c r="E623"/>
      <c r="F623" s="365" t="s">
        <v>155</v>
      </c>
      <c r="G623" s="190">
        <v>56</v>
      </c>
      <c r="H623" s="191">
        <v>56</v>
      </c>
      <c r="I623" s="113"/>
      <c r="J623" s="155"/>
      <c r="K623" s="292"/>
    </row>
    <row r="624" spans="5:11" ht="15" thickBot="1" x14ac:dyDescent="0.35">
      <c r="E624"/>
      <c r="F624" s="365" t="s">
        <v>144</v>
      </c>
      <c r="G624" s="190">
        <v>112</v>
      </c>
      <c r="H624" s="191">
        <v>112</v>
      </c>
      <c r="I624" s="113">
        <v>45.99</v>
      </c>
      <c r="J624" s="133">
        <f>G624*I624/1000</f>
        <v>5.1508799999999999</v>
      </c>
      <c r="K624" s="292"/>
    </row>
    <row r="625" spans="5:11" ht="15" thickBot="1" x14ac:dyDescent="0.35">
      <c r="E625"/>
      <c r="F625" s="365" t="s">
        <v>158</v>
      </c>
      <c r="G625" s="190">
        <v>5</v>
      </c>
      <c r="H625" s="191">
        <v>5</v>
      </c>
      <c r="I625" s="113">
        <v>46</v>
      </c>
      <c r="J625" s="133">
        <f>G625*I625/1000</f>
        <v>0.23</v>
      </c>
      <c r="K625" s="292"/>
    </row>
    <row r="626" spans="5:11" ht="15" thickBot="1" x14ac:dyDescent="0.35">
      <c r="E626"/>
      <c r="F626" s="366" t="s">
        <v>213</v>
      </c>
      <c r="G626" s="193" t="s">
        <v>147</v>
      </c>
      <c r="H626" s="194">
        <v>192</v>
      </c>
      <c r="I626" s="113"/>
      <c r="J626" s="155"/>
      <c r="K626" s="292"/>
    </row>
    <row r="627" spans="5:11" ht="15" thickBot="1" x14ac:dyDescent="0.35">
      <c r="E627"/>
      <c r="F627" s="365" t="s">
        <v>148</v>
      </c>
      <c r="G627" s="190">
        <v>5</v>
      </c>
      <c r="H627" s="191">
        <v>5</v>
      </c>
      <c r="I627" s="113">
        <v>443.54</v>
      </c>
      <c r="J627" s="133">
        <f>G627*I627/1000</f>
        <v>2.2177000000000002</v>
      </c>
      <c r="K627" s="292"/>
    </row>
    <row r="628" spans="5:11" x14ac:dyDescent="0.3">
      <c r="E628"/>
      <c r="F628" s="310"/>
      <c r="I628" s="96"/>
      <c r="K628" s="292"/>
    </row>
    <row r="629" spans="5:11" ht="18" x14ac:dyDescent="0.3">
      <c r="E629"/>
      <c r="F629" s="371" t="s">
        <v>156</v>
      </c>
      <c r="G629" s="119"/>
      <c r="H629" s="119"/>
      <c r="I629" s="120"/>
      <c r="J629" s="129"/>
      <c r="K629" s="290">
        <f>J633+J634+J635</f>
        <v>2.0750000000000002</v>
      </c>
    </row>
    <row r="630" spans="5:11" x14ac:dyDescent="0.3">
      <c r="E630"/>
      <c r="F630" s="613" t="s">
        <v>151</v>
      </c>
      <c r="G630" s="613"/>
      <c r="H630" s="613"/>
      <c r="I630" s="613"/>
      <c r="J630" s="613"/>
      <c r="K630" s="292"/>
    </row>
    <row r="631" spans="5:11" ht="16.2" thickBot="1" x14ac:dyDescent="0.35">
      <c r="E631"/>
      <c r="F631" s="312" t="s">
        <v>136</v>
      </c>
      <c r="G631" s="119"/>
      <c r="H631" s="119"/>
      <c r="I631" s="120"/>
      <c r="J631" s="121"/>
      <c r="K631" s="292"/>
    </row>
    <row r="632" spans="5:11" ht="27" thickBot="1" x14ac:dyDescent="0.35">
      <c r="E632"/>
      <c r="F632" s="313" t="s">
        <v>137</v>
      </c>
      <c r="G632" s="124" t="s">
        <v>138</v>
      </c>
      <c r="H632" s="125" t="s">
        <v>139</v>
      </c>
      <c r="I632" s="120"/>
      <c r="J632" s="121"/>
      <c r="K632" s="292"/>
    </row>
    <row r="633" spans="5:11" ht="15" thickBot="1" x14ac:dyDescent="0.35">
      <c r="E633"/>
      <c r="F633" s="314" t="s">
        <v>153</v>
      </c>
      <c r="G633" s="127">
        <v>0.5</v>
      </c>
      <c r="H633" s="128">
        <v>0.5</v>
      </c>
      <c r="I633" s="120" t="s">
        <v>154</v>
      </c>
      <c r="J633" s="129">
        <f>G633*I633/1000</f>
        <v>0.23</v>
      </c>
      <c r="K633" s="292"/>
    </row>
    <row r="634" spans="5:11" ht="15" thickBot="1" x14ac:dyDescent="0.35">
      <c r="E634"/>
      <c r="F634" s="314" t="s">
        <v>158</v>
      </c>
      <c r="G634" s="127">
        <v>13.5</v>
      </c>
      <c r="H634" s="128">
        <v>13.5</v>
      </c>
      <c r="I634" s="120" t="s">
        <v>159</v>
      </c>
      <c r="J634" s="129">
        <f>G634*I634/1000</f>
        <v>0.621</v>
      </c>
      <c r="K634" s="292"/>
    </row>
    <row r="635" spans="5:11" ht="15" thickBot="1" x14ac:dyDescent="0.35">
      <c r="E635"/>
      <c r="F635" s="314" t="s">
        <v>160</v>
      </c>
      <c r="G635" s="127">
        <v>7.2</v>
      </c>
      <c r="H635" s="128">
        <v>6.3</v>
      </c>
      <c r="I635" s="120" t="s">
        <v>332</v>
      </c>
      <c r="J635" s="129">
        <f>G635*I635/1000</f>
        <v>1.224</v>
      </c>
      <c r="K635" s="292"/>
    </row>
    <row r="636" spans="5:11" ht="15" thickBot="1" x14ac:dyDescent="0.35">
      <c r="E636"/>
      <c r="F636" s="314" t="s">
        <v>155</v>
      </c>
      <c r="G636" s="127">
        <v>135</v>
      </c>
      <c r="H636" s="128">
        <v>135</v>
      </c>
      <c r="I636" s="120"/>
      <c r="J636" s="121"/>
      <c r="K636" s="292"/>
    </row>
    <row r="637" spans="5:11" x14ac:dyDescent="0.3">
      <c r="E637"/>
      <c r="F637" s="342"/>
      <c r="G637" s="169"/>
      <c r="H637" s="169"/>
      <c r="I637" s="161"/>
      <c r="J637" s="121"/>
      <c r="K637" s="292"/>
    </row>
    <row r="638" spans="5:11" x14ac:dyDescent="0.3">
      <c r="E638"/>
      <c r="F638" s="367" t="s">
        <v>383</v>
      </c>
      <c r="G638" s="169"/>
      <c r="H638" s="169"/>
      <c r="I638" s="161"/>
      <c r="J638" s="121"/>
      <c r="K638" s="290">
        <f>J639+J640+J641</f>
        <v>9.8543000000000003</v>
      </c>
    </row>
    <row r="639" spans="5:11" x14ac:dyDescent="0.3">
      <c r="E639"/>
      <c r="F639" s="342" t="s">
        <v>184</v>
      </c>
      <c r="G639" s="137">
        <v>30</v>
      </c>
      <c r="H639" s="169">
        <v>30</v>
      </c>
      <c r="I639" s="161" t="s">
        <v>185</v>
      </c>
      <c r="J639" s="133">
        <f>G639*I639/1000</f>
        <v>1.4765999999999999</v>
      </c>
      <c r="K639" s="292"/>
    </row>
    <row r="640" spans="5:11" x14ac:dyDescent="0.3">
      <c r="E640"/>
      <c r="F640" s="342" t="s">
        <v>186</v>
      </c>
      <c r="G640" s="121">
        <v>5</v>
      </c>
      <c r="H640" s="169">
        <v>5</v>
      </c>
      <c r="I640" s="161" t="s">
        <v>382</v>
      </c>
      <c r="J640" s="133">
        <f>G640*I640/1000</f>
        <v>2.2177000000000002</v>
      </c>
      <c r="K640" s="292"/>
    </row>
    <row r="641" spans="5:11" x14ac:dyDescent="0.3">
      <c r="E641"/>
      <c r="F641" s="342" t="s">
        <v>188</v>
      </c>
      <c r="G641" s="121">
        <v>16</v>
      </c>
      <c r="H641" s="169">
        <v>15</v>
      </c>
      <c r="I641" s="161" t="s">
        <v>189</v>
      </c>
      <c r="J641" s="133">
        <f>G641*I641/1000</f>
        <v>6.16</v>
      </c>
      <c r="K641" s="292"/>
    </row>
    <row r="642" spans="5:11" x14ac:dyDescent="0.3">
      <c r="E642"/>
      <c r="F642" s="310"/>
      <c r="K642" s="293"/>
    </row>
    <row r="643" spans="5:11" ht="16.2" thickBot="1" x14ac:dyDescent="0.35">
      <c r="E643"/>
      <c r="F643" s="319" t="s">
        <v>245</v>
      </c>
      <c r="K643" s="279">
        <f>J645+J646+J648+J649</f>
        <v>10.917820000000001</v>
      </c>
    </row>
    <row r="644" spans="5:11" ht="28.2" thickBot="1" x14ac:dyDescent="0.35">
      <c r="E644"/>
      <c r="F644" s="320" t="s">
        <v>137</v>
      </c>
      <c r="G644" s="106" t="s">
        <v>138</v>
      </c>
      <c r="H644" s="107" t="s">
        <v>139</v>
      </c>
    </row>
    <row r="645" spans="5:11" ht="15" thickBot="1" x14ac:dyDescent="0.35">
      <c r="E645"/>
      <c r="F645" s="321" t="s">
        <v>246</v>
      </c>
      <c r="G645" s="111">
        <v>56.5</v>
      </c>
      <c r="H645" s="112">
        <v>48</v>
      </c>
      <c r="I645">
        <v>128</v>
      </c>
      <c r="J645">
        <f>G645*I645/1000</f>
        <v>7.2320000000000002</v>
      </c>
    </row>
    <row r="646" spans="5:11" ht="15" thickBot="1" x14ac:dyDescent="0.35">
      <c r="E646"/>
      <c r="F646" s="321" t="s">
        <v>247</v>
      </c>
      <c r="G646" s="111">
        <v>43.8</v>
      </c>
      <c r="H646" s="112">
        <v>35</v>
      </c>
      <c r="I646">
        <v>65</v>
      </c>
      <c r="J646">
        <f t="shared" ref="J646" si="18">G646*I646/1000</f>
        <v>2.847</v>
      </c>
    </row>
    <row r="647" spans="5:11" ht="15" thickBot="1" x14ac:dyDescent="0.35">
      <c r="E647"/>
      <c r="F647" s="321" t="s">
        <v>248</v>
      </c>
      <c r="G647" s="111">
        <v>15</v>
      </c>
      <c r="H647" s="112">
        <v>12</v>
      </c>
    </row>
    <row r="648" spans="5:11" ht="15" thickBot="1" x14ac:dyDescent="0.35">
      <c r="E648"/>
      <c r="F648" s="321" t="s">
        <v>249</v>
      </c>
      <c r="G648" s="111">
        <v>14.3</v>
      </c>
      <c r="H648" s="112">
        <v>12</v>
      </c>
      <c r="I648">
        <v>16</v>
      </c>
      <c r="J648">
        <f t="shared" ref="J648:J649" si="19">G648*I648/1000</f>
        <v>0.2288</v>
      </c>
    </row>
    <row r="649" spans="5:11" ht="15" thickBot="1" x14ac:dyDescent="0.35">
      <c r="E649"/>
      <c r="F649" s="321" t="s">
        <v>250</v>
      </c>
      <c r="G649" s="111">
        <v>6</v>
      </c>
      <c r="H649" s="112">
        <v>6</v>
      </c>
      <c r="I649">
        <v>101.67</v>
      </c>
      <c r="J649">
        <f t="shared" si="19"/>
        <v>0.61002000000000001</v>
      </c>
    </row>
    <row r="651" spans="5:11" ht="25.2" thickBot="1" x14ac:dyDescent="0.35">
      <c r="E651"/>
      <c r="F651" s="302" t="s">
        <v>384</v>
      </c>
      <c r="K651" s="279">
        <f>J653+J656+J661+J664+J665</f>
        <v>2.2711750000000004</v>
      </c>
    </row>
    <row r="652" spans="5:11" ht="15" thickBot="1" x14ac:dyDescent="0.35">
      <c r="E652"/>
      <c r="F652" s="323" t="s">
        <v>137</v>
      </c>
      <c r="G652" s="249" t="s">
        <v>138</v>
      </c>
      <c r="H652" s="250" t="s">
        <v>139</v>
      </c>
    </row>
    <row r="653" spans="5:11" ht="15" thickBot="1" x14ac:dyDescent="0.35">
      <c r="E653"/>
      <c r="F653" s="321" t="s">
        <v>315</v>
      </c>
      <c r="G653" s="287">
        <v>2.5</v>
      </c>
      <c r="H653" s="288">
        <v>2.5</v>
      </c>
      <c r="I653">
        <v>101.67</v>
      </c>
      <c r="J653">
        <f>G653*I653/1000</f>
        <v>0.25417499999999998</v>
      </c>
    </row>
    <row r="654" spans="5:11" ht="15" thickBot="1" x14ac:dyDescent="0.35">
      <c r="E654"/>
      <c r="F654" s="321" t="s">
        <v>323</v>
      </c>
      <c r="G654" s="253" t="s">
        <v>147</v>
      </c>
      <c r="H654" s="252">
        <v>175</v>
      </c>
    </row>
    <row r="655" spans="5:11" ht="15" thickBot="1" x14ac:dyDescent="0.35">
      <c r="E655"/>
      <c r="F655" s="321" t="s">
        <v>145</v>
      </c>
      <c r="G655" s="251">
        <v>175</v>
      </c>
      <c r="H655" s="252">
        <v>175</v>
      </c>
    </row>
    <row r="656" spans="5:11" ht="15" thickBot="1" x14ac:dyDescent="0.35">
      <c r="E656"/>
      <c r="F656" s="321" t="s">
        <v>253</v>
      </c>
      <c r="G656" s="251">
        <v>100</v>
      </c>
      <c r="H656" s="252">
        <v>75</v>
      </c>
      <c r="I656">
        <v>13</v>
      </c>
      <c r="J656">
        <f t="shared" ref="J656:J665" si="20">G656*I656/1000</f>
        <v>1.3</v>
      </c>
    </row>
    <row r="657" spans="5:11" ht="15" hidden="1" thickBot="1" x14ac:dyDescent="0.35">
      <c r="E657"/>
      <c r="F657" s="321" t="s">
        <v>324</v>
      </c>
      <c r="G657" s="251">
        <v>10</v>
      </c>
      <c r="H657" s="252">
        <v>10</v>
      </c>
      <c r="J657">
        <f t="shared" si="20"/>
        <v>0</v>
      </c>
    </row>
    <row r="658" spans="5:11" ht="15" hidden="1" thickBot="1" x14ac:dyDescent="0.35">
      <c r="E658"/>
      <c r="F658" s="321" t="s">
        <v>325</v>
      </c>
      <c r="G658" s="251">
        <v>10</v>
      </c>
      <c r="H658" s="252">
        <v>10</v>
      </c>
      <c r="J658">
        <f t="shared" si="20"/>
        <v>0</v>
      </c>
    </row>
    <row r="659" spans="5:11" ht="15" hidden="1" thickBot="1" x14ac:dyDescent="0.35">
      <c r="E659"/>
      <c r="F659" s="321" t="s">
        <v>326</v>
      </c>
      <c r="G659" s="251">
        <v>10</v>
      </c>
      <c r="H659" s="252">
        <v>10</v>
      </c>
      <c r="J659">
        <f t="shared" si="20"/>
        <v>0</v>
      </c>
    </row>
    <row r="660" spans="5:11" ht="15" hidden="1" thickBot="1" x14ac:dyDescent="0.35">
      <c r="E660"/>
      <c r="F660" s="321" t="s">
        <v>327</v>
      </c>
      <c r="G660" s="265">
        <v>44323</v>
      </c>
      <c r="H660" s="266">
        <v>44323</v>
      </c>
      <c r="J660">
        <f t="shared" si="20"/>
        <v>0</v>
      </c>
    </row>
    <row r="661" spans="5:11" ht="15" thickBot="1" x14ac:dyDescent="0.35">
      <c r="E661"/>
      <c r="F661" s="321" t="s">
        <v>328</v>
      </c>
      <c r="G661" s="251">
        <v>5</v>
      </c>
      <c r="H661" s="252">
        <v>5</v>
      </c>
      <c r="I661">
        <v>65</v>
      </c>
      <c r="J661">
        <f t="shared" si="20"/>
        <v>0.32500000000000001</v>
      </c>
    </row>
    <row r="662" spans="5:11" ht="15" hidden="1" thickBot="1" x14ac:dyDescent="0.35">
      <c r="E662"/>
      <c r="F662" s="321" t="s">
        <v>329</v>
      </c>
      <c r="G662" s="251">
        <v>5</v>
      </c>
      <c r="H662" s="252">
        <v>5</v>
      </c>
      <c r="J662">
        <f t="shared" si="20"/>
        <v>0</v>
      </c>
    </row>
    <row r="663" spans="5:11" ht="15" hidden="1" thickBot="1" x14ac:dyDescent="0.35">
      <c r="E663"/>
      <c r="F663" s="321" t="s">
        <v>330</v>
      </c>
      <c r="G663" s="251">
        <v>5</v>
      </c>
      <c r="H663" s="252">
        <v>5</v>
      </c>
      <c r="J663">
        <f t="shared" si="20"/>
        <v>0</v>
      </c>
    </row>
    <row r="664" spans="5:11" ht="15" thickBot="1" x14ac:dyDescent="0.35">
      <c r="E664"/>
      <c r="F664" s="321" t="s">
        <v>331</v>
      </c>
      <c r="G664" s="287">
        <v>12.5</v>
      </c>
      <c r="H664" s="252">
        <v>10</v>
      </c>
      <c r="I664">
        <v>16</v>
      </c>
      <c r="J664">
        <f t="shared" si="20"/>
        <v>0.2</v>
      </c>
    </row>
    <row r="665" spans="5:11" ht="15" thickBot="1" x14ac:dyDescent="0.35">
      <c r="E665"/>
      <c r="F665" s="321" t="s">
        <v>260</v>
      </c>
      <c r="G665" s="251">
        <v>12</v>
      </c>
      <c r="H665" s="252">
        <v>10</v>
      </c>
      <c r="I665">
        <v>16</v>
      </c>
      <c r="J665">
        <f t="shared" si="20"/>
        <v>0.192</v>
      </c>
    </row>
    <row r="667" spans="5:11" ht="25.2" thickBot="1" x14ac:dyDescent="0.35">
      <c r="E667"/>
      <c r="F667" s="302" t="s">
        <v>349</v>
      </c>
      <c r="K667" s="279">
        <f>J669+J670+J673</f>
        <v>6.7654180000000004</v>
      </c>
    </row>
    <row r="668" spans="5:11" ht="15" thickBot="1" x14ac:dyDescent="0.35">
      <c r="E668"/>
      <c r="F668" s="323" t="s">
        <v>137</v>
      </c>
      <c r="G668" s="249" t="s">
        <v>138</v>
      </c>
      <c r="H668" s="250" t="s">
        <v>139</v>
      </c>
    </row>
    <row r="669" spans="5:11" ht="15" thickBot="1" x14ac:dyDescent="0.35">
      <c r="E669"/>
      <c r="F669" s="321" t="s">
        <v>253</v>
      </c>
      <c r="G669" s="251">
        <v>205</v>
      </c>
      <c r="H669" s="252">
        <v>154</v>
      </c>
      <c r="I669">
        <v>13</v>
      </c>
      <c r="J669">
        <f>G669*I669/1000</f>
        <v>2.665</v>
      </c>
    </row>
    <row r="670" spans="5:11" ht="15" thickBot="1" x14ac:dyDescent="0.35">
      <c r="E670"/>
      <c r="F670" s="321" t="s">
        <v>279</v>
      </c>
      <c r="G670" s="251">
        <v>28.4</v>
      </c>
      <c r="H670" s="252">
        <v>28.4</v>
      </c>
      <c r="I670">
        <v>45.99</v>
      </c>
      <c r="J670">
        <f>G670*I670/1000</f>
        <v>1.3061160000000001</v>
      </c>
    </row>
    <row r="671" spans="5:11" ht="15" thickBot="1" x14ac:dyDescent="0.35">
      <c r="E671"/>
      <c r="F671" s="326" t="s">
        <v>350</v>
      </c>
      <c r="G671" s="253" t="s">
        <v>147</v>
      </c>
      <c r="H671" s="257">
        <v>27</v>
      </c>
    </row>
    <row r="672" spans="5:11" ht="23.4" thickBot="1" x14ac:dyDescent="0.35">
      <c r="E672"/>
      <c r="F672" s="326" t="s">
        <v>351</v>
      </c>
      <c r="G672" s="253" t="s">
        <v>147</v>
      </c>
      <c r="H672" s="269" t="s">
        <v>147</v>
      </c>
    </row>
    <row r="673" spans="5:11" ht="15" thickBot="1" x14ac:dyDescent="0.35">
      <c r="E673"/>
      <c r="F673" s="321" t="s">
        <v>148</v>
      </c>
      <c r="G673" s="251">
        <v>6.3</v>
      </c>
      <c r="H673" s="252">
        <v>6.3</v>
      </c>
      <c r="I673">
        <v>443.54</v>
      </c>
      <c r="J673">
        <f>G673*I673/1000</f>
        <v>2.7943020000000001</v>
      </c>
    </row>
    <row r="675" spans="5:11" ht="28.8" x14ac:dyDescent="0.3">
      <c r="E675"/>
      <c r="F675" s="353" t="s">
        <v>385</v>
      </c>
      <c r="K675" s="279">
        <f>J684+J685+J686+J687+J688</f>
        <v>21.933799999999998</v>
      </c>
    </row>
    <row r="676" spans="5:11" x14ac:dyDescent="0.3">
      <c r="E676"/>
      <c r="F676" s="354" t="s">
        <v>129</v>
      </c>
    </row>
    <row r="678" spans="5:11" x14ac:dyDescent="0.3">
      <c r="E678"/>
      <c r="F678" s="325" t="s">
        <v>130</v>
      </c>
    </row>
    <row r="679" spans="5:11" x14ac:dyDescent="0.3">
      <c r="E679"/>
      <c r="F679" s="328" t="s">
        <v>131</v>
      </c>
    </row>
    <row r="680" spans="5:11" x14ac:dyDescent="0.3">
      <c r="E680"/>
      <c r="F680" s="328" t="s">
        <v>132</v>
      </c>
    </row>
    <row r="681" spans="5:11" x14ac:dyDescent="0.3">
      <c r="E681"/>
      <c r="F681" s="354" t="s">
        <v>386</v>
      </c>
    </row>
    <row r="682" spans="5:11" ht="15.6" thickBot="1" x14ac:dyDescent="0.35">
      <c r="E682"/>
      <c r="F682" s="355" t="s">
        <v>273</v>
      </c>
    </row>
    <row r="683" spans="5:11" ht="28.2" thickBot="1" x14ac:dyDescent="0.35">
      <c r="E683"/>
      <c r="F683" s="320" t="s">
        <v>137</v>
      </c>
      <c r="G683" s="106" t="s">
        <v>138</v>
      </c>
      <c r="H683" s="107" t="s">
        <v>139</v>
      </c>
    </row>
    <row r="684" spans="5:11" ht="15" thickBot="1" x14ac:dyDescent="0.35">
      <c r="E684"/>
      <c r="F684" s="321" t="s">
        <v>353</v>
      </c>
      <c r="G684" s="111">
        <v>150</v>
      </c>
      <c r="H684" s="112">
        <v>75</v>
      </c>
      <c r="I684">
        <v>130</v>
      </c>
      <c r="J684">
        <f>G684*I684/1000</f>
        <v>19.5</v>
      </c>
    </row>
    <row r="685" spans="5:11" ht="15" thickBot="1" x14ac:dyDescent="0.35">
      <c r="E685"/>
      <c r="F685" s="321" t="s">
        <v>387</v>
      </c>
      <c r="G685" s="111">
        <v>15</v>
      </c>
      <c r="H685" s="112">
        <v>15</v>
      </c>
      <c r="I685">
        <v>41.4</v>
      </c>
      <c r="J685">
        <f t="shared" ref="J685:J688" si="21">G685*I685/1000</f>
        <v>0.621</v>
      </c>
    </row>
    <row r="686" spans="5:11" ht="15" thickBot="1" x14ac:dyDescent="0.35">
      <c r="E686"/>
      <c r="F686" s="321" t="s">
        <v>142</v>
      </c>
      <c r="G686" s="111">
        <v>6.25</v>
      </c>
      <c r="H686" s="112">
        <v>6.25</v>
      </c>
      <c r="I686">
        <v>5.2</v>
      </c>
      <c r="J686">
        <f>G686/40*I686</f>
        <v>0.8125</v>
      </c>
    </row>
    <row r="687" spans="5:11" ht="15" thickBot="1" x14ac:dyDescent="0.35">
      <c r="F687" s="321" t="s">
        <v>182</v>
      </c>
      <c r="G687" s="111">
        <v>0.62</v>
      </c>
      <c r="H687" s="112">
        <v>0.62</v>
      </c>
      <c r="I687">
        <v>15</v>
      </c>
      <c r="J687">
        <f t="shared" si="21"/>
        <v>9.300000000000001E-3</v>
      </c>
    </row>
    <row r="688" spans="5:11" ht="15" thickBot="1" x14ac:dyDescent="0.35">
      <c r="F688" s="321" t="s">
        <v>388</v>
      </c>
      <c r="G688" s="111">
        <v>20</v>
      </c>
      <c r="H688" s="112">
        <v>20</v>
      </c>
      <c r="I688">
        <v>49.55</v>
      </c>
      <c r="J688">
        <f t="shared" si="21"/>
        <v>0.99099999999999999</v>
      </c>
    </row>
    <row r="690" spans="5:11" ht="25.2" thickBot="1" x14ac:dyDescent="0.35">
      <c r="F690" s="302" t="s">
        <v>299</v>
      </c>
      <c r="K690" s="279">
        <f>J692+J693+J695</f>
        <v>2.6265999999999994</v>
      </c>
    </row>
    <row r="691" spans="5:11" ht="15" thickBot="1" x14ac:dyDescent="0.35">
      <c r="F691" s="323" t="s">
        <v>137</v>
      </c>
      <c r="G691" s="249" t="s">
        <v>138</v>
      </c>
      <c r="H691" s="250" t="s">
        <v>139</v>
      </c>
    </row>
    <row r="692" spans="5:11" ht="15" thickBot="1" x14ac:dyDescent="0.35">
      <c r="F692" s="321" t="s">
        <v>300</v>
      </c>
      <c r="G692" s="251">
        <v>20</v>
      </c>
      <c r="H692" s="252">
        <v>50</v>
      </c>
      <c r="I692">
        <v>93.03</v>
      </c>
      <c r="J692">
        <f>G692*I692/1000</f>
        <v>1.8605999999999998</v>
      </c>
    </row>
    <row r="693" spans="5:11" ht="15" thickBot="1" x14ac:dyDescent="0.35">
      <c r="F693" s="321" t="s">
        <v>158</v>
      </c>
      <c r="G693" s="251">
        <v>16</v>
      </c>
      <c r="H693" s="252">
        <v>16</v>
      </c>
      <c r="I693">
        <v>46</v>
      </c>
      <c r="J693">
        <f>G693*I693/1000</f>
        <v>0.73599999999999999</v>
      </c>
    </row>
    <row r="694" spans="5:11" ht="15" thickBot="1" x14ac:dyDescent="0.35">
      <c r="F694" s="326" t="s">
        <v>307</v>
      </c>
      <c r="G694" s="270">
        <v>11</v>
      </c>
      <c r="H694" s="257">
        <v>11</v>
      </c>
    </row>
    <row r="695" spans="5:11" ht="15" thickBot="1" x14ac:dyDescent="0.35">
      <c r="F695" s="321" t="s">
        <v>308</v>
      </c>
      <c r="G695" s="251">
        <v>0.2</v>
      </c>
      <c r="H695" s="252">
        <v>0.2</v>
      </c>
      <c r="I695">
        <v>150</v>
      </c>
      <c r="J695">
        <f>G695*I695/1000</f>
        <v>0.03</v>
      </c>
    </row>
    <row r="696" spans="5:11" ht="15" thickBot="1" x14ac:dyDescent="0.35">
      <c r="F696" s="321" t="s">
        <v>155</v>
      </c>
      <c r="G696" s="251">
        <v>203</v>
      </c>
      <c r="H696" s="252">
        <v>203</v>
      </c>
    </row>
    <row r="698" spans="5:11" x14ac:dyDescent="0.3">
      <c r="F698" s="303" t="s">
        <v>14</v>
      </c>
      <c r="G698">
        <v>60</v>
      </c>
      <c r="I698">
        <v>29.72</v>
      </c>
      <c r="K698" s="279">
        <f>G698*I698/1000</f>
        <v>1.7831999999999999</v>
      </c>
    </row>
    <row r="700" spans="5:11" x14ac:dyDescent="0.3">
      <c r="F700" s="336" t="s">
        <v>389</v>
      </c>
      <c r="G700">
        <v>120</v>
      </c>
      <c r="I700">
        <v>110</v>
      </c>
      <c r="K700" s="279">
        <f>G700*I700/1000</f>
        <v>13.2</v>
      </c>
    </row>
    <row r="702" spans="5:11" s="289" customFormat="1" x14ac:dyDescent="0.3">
      <c r="E702" s="359"/>
      <c r="F702" s="359" t="s">
        <v>214</v>
      </c>
      <c r="K702" s="291">
        <f>K706+K716+K718+K730+K739+K758+K771+K773+K775</f>
        <v>109.954071</v>
      </c>
    </row>
    <row r="704" spans="5:11" ht="29.4" x14ac:dyDescent="0.3">
      <c r="E704"/>
      <c r="F704" s="305" t="s">
        <v>128</v>
      </c>
      <c r="I704" s="96"/>
      <c r="K704" s="277"/>
    </row>
    <row r="705" spans="5:11" ht="16.2" thickBot="1" x14ac:dyDescent="0.35">
      <c r="E705"/>
      <c r="F705" s="306" t="s">
        <v>136</v>
      </c>
      <c r="I705" s="96"/>
      <c r="K705" s="277"/>
    </row>
    <row r="706" spans="5:11" ht="28.2" thickBot="1" x14ac:dyDescent="0.35">
      <c r="E706"/>
      <c r="F706" s="307" t="s">
        <v>137</v>
      </c>
      <c r="G706" s="106" t="s">
        <v>138</v>
      </c>
      <c r="H706" s="107" t="s">
        <v>139</v>
      </c>
      <c r="I706" s="108" t="s">
        <v>140</v>
      </c>
      <c r="J706" s="109" t="s">
        <v>141</v>
      </c>
      <c r="K706" s="278">
        <f>J707+J709+J712+J714</f>
        <v>30.955814</v>
      </c>
    </row>
    <row r="707" spans="5:11" ht="15" thickBot="1" x14ac:dyDescent="0.35">
      <c r="E707"/>
      <c r="F707" s="308" t="s">
        <v>142</v>
      </c>
      <c r="G707" s="111">
        <v>138</v>
      </c>
      <c r="H707" s="112">
        <v>138</v>
      </c>
      <c r="I707" s="113">
        <v>5.2</v>
      </c>
      <c r="J707" s="114">
        <f>G707/40*I707</f>
        <v>17.940000000000001</v>
      </c>
      <c r="K707" s="277"/>
    </row>
    <row r="708" spans="5:11" ht="15" thickBot="1" x14ac:dyDescent="0.35">
      <c r="E708"/>
      <c r="F708" s="308" t="s">
        <v>143</v>
      </c>
      <c r="G708" s="111">
        <v>138</v>
      </c>
      <c r="H708" s="112">
        <v>138</v>
      </c>
      <c r="I708" s="113"/>
      <c r="J708" s="114"/>
      <c r="K708" s="277"/>
    </row>
    <row r="709" spans="5:11" ht="15" thickBot="1" x14ac:dyDescent="0.35">
      <c r="E709"/>
      <c r="F709" s="308" t="s">
        <v>144</v>
      </c>
      <c r="G709" s="111">
        <v>51.7</v>
      </c>
      <c r="H709" s="112">
        <v>51.7</v>
      </c>
      <c r="I709" s="113">
        <v>45</v>
      </c>
      <c r="J709" s="114">
        <f>G709*I709/1000</f>
        <v>2.3264999999999998</v>
      </c>
      <c r="K709" s="277"/>
    </row>
    <row r="710" spans="5:11" ht="15" thickBot="1" x14ac:dyDescent="0.35">
      <c r="E710"/>
      <c r="F710" s="308" t="s">
        <v>145</v>
      </c>
      <c r="G710" s="111">
        <v>51.7</v>
      </c>
      <c r="H710" s="112">
        <v>51.7</v>
      </c>
      <c r="I710" s="113"/>
      <c r="J710" s="114"/>
      <c r="K710" s="277"/>
    </row>
    <row r="711" spans="5:11" ht="15" thickBot="1" x14ac:dyDescent="0.35">
      <c r="E711"/>
      <c r="F711" s="309" t="s">
        <v>146</v>
      </c>
      <c r="G711" s="116" t="s">
        <v>147</v>
      </c>
      <c r="H711" s="117">
        <v>190</v>
      </c>
      <c r="I711" s="113"/>
      <c r="J711" s="114"/>
      <c r="K711" s="277"/>
    </row>
    <row r="712" spans="5:11" ht="15" thickBot="1" x14ac:dyDescent="0.35">
      <c r="E712"/>
      <c r="F712" s="308" t="s">
        <v>148</v>
      </c>
      <c r="G712" s="111">
        <v>6.9</v>
      </c>
      <c r="H712" s="112">
        <v>6.9</v>
      </c>
      <c r="I712" s="113">
        <v>443.54</v>
      </c>
      <c r="J712" s="114">
        <f>G712*I712/1000</f>
        <v>3.0604260000000005</v>
      </c>
      <c r="K712" s="277"/>
    </row>
    <row r="713" spans="5:11" ht="15" thickBot="1" x14ac:dyDescent="0.35">
      <c r="E713"/>
      <c r="F713" s="309" t="s">
        <v>149</v>
      </c>
      <c r="G713" s="116" t="s">
        <v>147</v>
      </c>
      <c r="H713" s="117">
        <v>183</v>
      </c>
      <c r="I713" s="113"/>
      <c r="J713" s="114"/>
      <c r="K713" s="277"/>
    </row>
    <row r="714" spans="5:11" ht="15" thickBot="1" x14ac:dyDescent="0.35">
      <c r="E714"/>
      <c r="F714" s="308" t="s">
        <v>148</v>
      </c>
      <c r="G714" s="111">
        <v>17.2</v>
      </c>
      <c r="H714" s="112">
        <v>17.2</v>
      </c>
      <c r="I714" s="113">
        <v>443.54</v>
      </c>
      <c r="J714" s="114">
        <f>G714*I714/1000</f>
        <v>7.6288879999999999</v>
      </c>
      <c r="K714" s="277"/>
    </row>
    <row r="716" spans="5:11" x14ac:dyDescent="0.3">
      <c r="E716"/>
      <c r="F716" s="318" t="s">
        <v>58</v>
      </c>
      <c r="G716" s="139">
        <v>40</v>
      </c>
      <c r="H716" s="139">
        <v>40</v>
      </c>
      <c r="I716" s="120" t="s">
        <v>162</v>
      </c>
      <c r="J716" s="129">
        <f>G716*I716/1000</f>
        <v>1.6559999999999999</v>
      </c>
      <c r="K716" s="278">
        <f>J716</f>
        <v>1.6559999999999999</v>
      </c>
    </row>
    <row r="718" spans="5:11" ht="21" x14ac:dyDescent="0.3">
      <c r="E718"/>
      <c r="F718" s="337" t="s">
        <v>150</v>
      </c>
      <c r="G718" s="119"/>
      <c r="H718" s="119"/>
      <c r="I718" s="161"/>
      <c r="J718" s="129"/>
      <c r="K718" s="278">
        <f>J725+J727</f>
        <v>0.85099999999999998</v>
      </c>
    </row>
    <row r="719" spans="5:11" x14ac:dyDescent="0.3">
      <c r="E719"/>
      <c r="F719" s="338" t="s">
        <v>166</v>
      </c>
      <c r="G719" s="119"/>
      <c r="H719" s="119"/>
      <c r="I719" s="161"/>
      <c r="J719" s="121"/>
      <c r="K719" s="277"/>
    </row>
    <row r="720" spans="5:11" x14ac:dyDescent="0.3">
      <c r="E720"/>
      <c r="F720" s="216"/>
      <c r="G720" s="119"/>
      <c r="H720" s="119"/>
      <c r="I720" s="161"/>
      <c r="J720" s="121"/>
      <c r="K720" s="277"/>
    </row>
    <row r="721" spans="5:11" x14ac:dyDescent="0.3">
      <c r="E721"/>
      <c r="F721" s="339" t="s">
        <v>167</v>
      </c>
      <c r="G721" s="119"/>
      <c r="H721" s="119"/>
      <c r="I721" s="161"/>
      <c r="J721" s="121"/>
      <c r="K721" s="277"/>
    </row>
    <row r="722" spans="5:11" ht="18.75" customHeight="1" x14ac:dyDescent="0.3">
      <c r="E722"/>
      <c r="F722" s="340" t="s">
        <v>175</v>
      </c>
      <c r="G722" s="119"/>
      <c r="H722" s="119"/>
      <c r="I722" s="161"/>
      <c r="J722" s="121"/>
      <c r="K722" s="277"/>
    </row>
    <row r="723" spans="5:11" ht="15.6" x14ac:dyDescent="0.3">
      <c r="E723"/>
      <c r="F723" s="312" t="s">
        <v>152</v>
      </c>
      <c r="G723" s="119"/>
      <c r="H723" s="119"/>
      <c r="I723" s="161"/>
      <c r="J723" s="121"/>
      <c r="K723" s="277"/>
    </row>
    <row r="724" spans="5:11" ht="26.4" x14ac:dyDescent="0.3">
      <c r="E724"/>
      <c r="F724" s="341" t="s">
        <v>137</v>
      </c>
      <c r="G724" s="167" t="s">
        <v>138</v>
      </c>
      <c r="H724" s="167" t="s">
        <v>139</v>
      </c>
      <c r="I724" s="161"/>
      <c r="J724" s="121"/>
      <c r="K724" s="277"/>
    </row>
    <row r="725" spans="5:11" x14ac:dyDescent="0.3">
      <c r="E725"/>
      <c r="F725" s="342" t="s">
        <v>153</v>
      </c>
      <c r="G725" s="169">
        <v>0.5</v>
      </c>
      <c r="H725" s="169">
        <v>0.5</v>
      </c>
      <c r="I725" s="161" t="s">
        <v>154</v>
      </c>
      <c r="J725" s="129">
        <f>G725*I725/1000</f>
        <v>0.23</v>
      </c>
      <c r="K725" s="277"/>
    </row>
    <row r="726" spans="5:11" x14ac:dyDescent="0.3">
      <c r="E726"/>
      <c r="F726" s="342" t="s">
        <v>155</v>
      </c>
      <c r="G726" s="169">
        <v>54</v>
      </c>
      <c r="H726" s="169">
        <v>54</v>
      </c>
      <c r="I726" s="161"/>
      <c r="J726" s="121"/>
      <c r="K726" s="277"/>
    </row>
    <row r="727" spans="5:11" x14ac:dyDescent="0.3">
      <c r="E727"/>
      <c r="F727" s="342" t="s">
        <v>158</v>
      </c>
      <c r="G727" s="169">
        <v>13.5</v>
      </c>
      <c r="H727" s="169">
        <v>13.5</v>
      </c>
      <c r="I727" s="161" t="s">
        <v>159</v>
      </c>
      <c r="J727" s="129">
        <f>G727*I727/1000</f>
        <v>0.621</v>
      </c>
      <c r="K727" s="277"/>
    </row>
    <row r="728" spans="5:11" x14ac:dyDescent="0.3">
      <c r="E728"/>
      <c r="F728" s="342" t="s">
        <v>155</v>
      </c>
      <c r="G728" s="169">
        <v>135</v>
      </c>
      <c r="H728" s="169">
        <v>135</v>
      </c>
      <c r="I728" s="161"/>
      <c r="J728" s="121"/>
      <c r="K728" s="277"/>
    </row>
    <row r="730" spans="5:11" ht="17.399999999999999" x14ac:dyDescent="0.3">
      <c r="E730"/>
      <c r="F730" s="343" t="s">
        <v>283</v>
      </c>
      <c r="G730" s="84"/>
      <c r="H730" s="84"/>
      <c r="K730" s="279">
        <f>J735+J736</f>
        <v>10.971</v>
      </c>
    </row>
    <row r="731" spans="5:11" x14ac:dyDescent="0.3">
      <c r="E731"/>
      <c r="F731" s="344"/>
      <c r="G731" s="84"/>
      <c r="H731" s="84"/>
    </row>
    <row r="732" spans="5:11" ht="15.6" x14ac:dyDescent="0.3">
      <c r="E732"/>
      <c r="F732" s="345"/>
      <c r="G732" s="621" t="s">
        <v>285</v>
      </c>
      <c r="H732" s="621"/>
    </row>
    <row r="733" spans="5:11" ht="15.6" x14ac:dyDescent="0.3">
      <c r="E733"/>
      <c r="F733" s="346"/>
      <c r="G733" s="621" t="s">
        <v>286</v>
      </c>
      <c r="H733" s="621"/>
    </row>
    <row r="734" spans="5:11" ht="31.2" x14ac:dyDescent="0.3">
      <c r="E734"/>
      <c r="F734" s="345" t="s">
        <v>284</v>
      </c>
      <c r="G734" s="11" t="s">
        <v>138</v>
      </c>
      <c r="H734" s="11" t="s">
        <v>139</v>
      </c>
    </row>
    <row r="735" spans="5:11" ht="15.6" x14ac:dyDescent="0.3">
      <c r="E735"/>
      <c r="F735" s="345" t="s">
        <v>287</v>
      </c>
      <c r="G735" s="10">
        <v>59</v>
      </c>
      <c r="H735" s="10">
        <v>50</v>
      </c>
      <c r="I735">
        <v>128</v>
      </c>
      <c r="J735">
        <f>G735*I735/1000</f>
        <v>7.5519999999999996</v>
      </c>
    </row>
    <row r="736" spans="5:11" ht="15.6" x14ac:dyDescent="0.3">
      <c r="E736"/>
      <c r="F736" s="345" t="s">
        <v>320</v>
      </c>
      <c r="G736" s="10">
        <v>52.6</v>
      </c>
      <c r="H736" s="10">
        <v>50</v>
      </c>
      <c r="I736">
        <v>65</v>
      </c>
      <c r="J736">
        <f>G736*I736/1000</f>
        <v>3.419</v>
      </c>
    </row>
    <row r="737" spans="5:11" ht="15.6" x14ac:dyDescent="0.3">
      <c r="E737"/>
      <c r="F737" s="345" t="s">
        <v>288</v>
      </c>
      <c r="G737" s="264"/>
      <c r="H737" s="10">
        <v>100</v>
      </c>
    </row>
    <row r="739" spans="5:11" ht="24.6" x14ac:dyDescent="0.3">
      <c r="E739"/>
      <c r="F739" s="302" t="s">
        <v>251</v>
      </c>
      <c r="K739" s="279">
        <f>J742+J745+J748+J749+J750+J755+J756</f>
        <v>2.0576749999999997</v>
      </c>
    </row>
    <row r="740" spans="5:11" ht="15" thickBot="1" x14ac:dyDescent="0.35">
      <c r="E740"/>
      <c r="F740" s="322" t="s">
        <v>252</v>
      </c>
    </row>
    <row r="741" spans="5:11" ht="15" thickBot="1" x14ac:dyDescent="0.35">
      <c r="E741"/>
      <c r="F741" s="323" t="s">
        <v>137</v>
      </c>
      <c r="G741" s="249" t="s">
        <v>138</v>
      </c>
      <c r="H741" s="250" t="s">
        <v>139</v>
      </c>
    </row>
    <row r="742" spans="5:11" ht="15" thickBot="1" x14ac:dyDescent="0.35">
      <c r="E742"/>
      <c r="F742" s="321" t="s">
        <v>253</v>
      </c>
      <c r="G742" s="251">
        <v>100</v>
      </c>
      <c r="H742" s="252">
        <v>75</v>
      </c>
      <c r="I742">
        <v>13</v>
      </c>
      <c r="J742">
        <f>G742*I742/1000</f>
        <v>1.3</v>
      </c>
    </row>
    <row r="743" spans="5:11" ht="15" hidden="1" thickBot="1" x14ac:dyDescent="0.35">
      <c r="E743"/>
      <c r="F743" s="321" t="s">
        <v>254</v>
      </c>
      <c r="G743" s="251">
        <v>2</v>
      </c>
      <c r="H743" s="252">
        <v>2</v>
      </c>
    </row>
    <row r="744" spans="5:11" ht="15" hidden="1" thickBot="1" x14ac:dyDescent="0.35">
      <c r="E744"/>
      <c r="F744" s="321" t="s">
        <v>255</v>
      </c>
      <c r="G744" s="251">
        <v>2</v>
      </c>
      <c r="H744" s="252">
        <v>2</v>
      </c>
    </row>
    <row r="745" spans="5:11" ht="15" thickBot="1" x14ac:dyDescent="0.35">
      <c r="E745"/>
      <c r="F745" s="321" t="s">
        <v>256</v>
      </c>
      <c r="G745" s="251">
        <v>2</v>
      </c>
      <c r="H745" s="252">
        <v>2</v>
      </c>
      <c r="I745">
        <v>40</v>
      </c>
      <c r="J745">
        <f>G745*I745/1000</f>
        <v>0.08</v>
      </c>
    </row>
    <row r="746" spans="5:11" ht="15" hidden="1" thickBot="1" x14ac:dyDescent="0.35">
      <c r="E746"/>
      <c r="F746" s="321" t="s">
        <v>257</v>
      </c>
      <c r="G746" s="253" t="s">
        <v>147</v>
      </c>
      <c r="H746" s="252">
        <v>2</v>
      </c>
    </row>
    <row r="747" spans="5:11" ht="15" hidden="1" thickBot="1" x14ac:dyDescent="0.35">
      <c r="E747"/>
      <c r="F747" s="321" t="s">
        <v>258</v>
      </c>
      <c r="G747" s="251">
        <v>2</v>
      </c>
      <c r="H747" s="252">
        <v>2</v>
      </c>
    </row>
    <row r="748" spans="5:11" ht="15" thickBot="1" x14ac:dyDescent="0.35">
      <c r="E748"/>
      <c r="F748" s="321" t="s">
        <v>259</v>
      </c>
      <c r="G748" s="251">
        <v>12.5</v>
      </c>
      <c r="H748" s="252">
        <v>10</v>
      </c>
      <c r="I748">
        <v>16</v>
      </c>
      <c r="J748">
        <f>G748*I748/1000</f>
        <v>0.2</v>
      </c>
    </row>
    <row r="749" spans="5:11" ht="15" thickBot="1" x14ac:dyDescent="0.35">
      <c r="E749"/>
      <c r="F749" s="321" t="s">
        <v>260</v>
      </c>
      <c r="G749" s="251">
        <v>12</v>
      </c>
      <c r="H749" s="252">
        <v>10</v>
      </c>
      <c r="I749">
        <v>16</v>
      </c>
      <c r="J749">
        <f>G749*I749/1000</f>
        <v>0.192</v>
      </c>
    </row>
    <row r="750" spans="5:11" ht="15" thickBot="1" x14ac:dyDescent="0.35">
      <c r="E750"/>
      <c r="F750" s="321" t="s">
        <v>250</v>
      </c>
      <c r="G750" s="251">
        <v>2.5</v>
      </c>
      <c r="H750" s="252">
        <v>2.5</v>
      </c>
      <c r="I750">
        <v>101.67</v>
      </c>
      <c r="J750">
        <f>G750*I750/1000</f>
        <v>0.25417499999999998</v>
      </c>
    </row>
    <row r="751" spans="5:11" ht="15" hidden="1" thickBot="1" x14ac:dyDescent="0.35">
      <c r="F751" s="321" t="s">
        <v>261</v>
      </c>
      <c r="G751" s="253" t="s">
        <v>147</v>
      </c>
      <c r="H751" s="252">
        <v>175</v>
      </c>
    </row>
    <row r="752" spans="5:11" ht="15" hidden="1" thickBot="1" x14ac:dyDescent="0.35">
      <c r="F752" s="321" t="s">
        <v>262</v>
      </c>
      <c r="G752" s="251">
        <v>175</v>
      </c>
      <c r="H752" s="252">
        <v>175</v>
      </c>
    </row>
    <row r="753" spans="5:11" ht="15" hidden="1" thickBot="1" x14ac:dyDescent="0.35">
      <c r="F753" s="321" t="s">
        <v>263</v>
      </c>
      <c r="G753" s="251">
        <v>175</v>
      </c>
      <c r="H753" s="252">
        <v>175</v>
      </c>
    </row>
    <row r="754" spans="5:11" ht="15" hidden="1" thickBot="1" x14ac:dyDescent="0.35">
      <c r="F754" s="321" t="s">
        <v>145</v>
      </c>
      <c r="G754" s="251">
        <v>175</v>
      </c>
      <c r="H754" s="252">
        <v>175</v>
      </c>
    </row>
    <row r="755" spans="5:11" ht="15" thickBot="1" x14ac:dyDescent="0.35">
      <c r="F755" s="321" t="s">
        <v>264</v>
      </c>
      <c r="G755" s="251">
        <v>0.01</v>
      </c>
      <c r="H755" s="252">
        <v>0.01</v>
      </c>
      <c r="I755" s="92">
        <v>900</v>
      </c>
      <c r="J755">
        <f>G755*I755/1000</f>
        <v>8.9999999999999993E-3</v>
      </c>
    </row>
    <row r="756" spans="5:11" ht="15" thickBot="1" x14ac:dyDescent="0.35">
      <c r="F756" s="321" t="s">
        <v>265</v>
      </c>
      <c r="G756" s="251">
        <v>1.5</v>
      </c>
      <c r="H756" s="252">
        <v>1.5</v>
      </c>
      <c r="I756">
        <v>15</v>
      </c>
      <c r="J756">
        <f>G756*I756/1000</f>
        <v>2.2499999999999999E-2</v>
      </c>
    </row>
    <row r="758" spans="5:11" ht="15.6" x14ac:dyDescent="0.3">
      <c r="E758" s="347" t="s">
        <v>292</v>
      </c>
      <c r="F758" s="344"/>
      <c r="G758" s="84"/>
      <c r="H758" s="84"/>
      <c r="K758" s="279">
        <f>J761+J762+J764+J765+J766+J767+J768</f>
        <v>32.179381999999997</v>
      </c>
    </row>
    <row r="759" spans="5:11" x14ac:dyDescent="0.3">
      <c r="E759" s="348"/>
      <c r="F759" s="349" t="s">
        <v>137</v>
      </c>
      <c r="G759" s="268" t="s">
        <v>138</v>
      </c>
      <c r="H759" s="268" t="s">
        <v>139</v>
      </c>
    </row>
    <row r="760" spans="5:11" x14ac:dyDescent="0.3">
      <c r="E760" s="348"/>
      <c r="F760" s="350" t="s">
        <v>293</v>
      </c>
      <c r="G760" s="268">
        <v>196.6</v>
      </c>
      <c r="H760" s="268">
        <v>174.6</v>
      </c>
    </row>
    <row r="761" spans="5:11" x14ac:dyDescent="0.3">
      <c r="E761" s="348"/>
      <c r="F761" s="350" t="s">
        <v>294</v>
      </c>
      <c r="G761" s="268">
        <v>207.4</v>
      </c>
      <c r="H761" s="268">
        <v>153.4</v>
      </c>
      <c r="I761">
        <v>130</v>
      </c>
      <c r="J761">
        <f>G761*I761/1000</f>
        <v>26.962</v>
      </c>
    </row>
    <row r="762" spans="5:11" x14ac:dyDescent="0.3">
      <c r="E762" s="348"/>
      <c r="F762" s="350" t="s">
        <v>250</v>
      </c>
      <c r="G762" s="268">
        <v>4</v>
      </c>
      <c r="H762" s="268">
        <v>4</v>
      </c>
      <c r="I762">
        <v>101.67</v>
      </c>
      <c r="J762">
        <f t="shared" ref="J762" si="22">G762*I762/1000</f>
        <v>0.40667999999999999</v>
      </c>
    </row>
    <row r="763" spans="5:11" x14ac:dyDescent="0.3">
      <c r="E763" s="348"/>
      <c r="F763" s="351" t="s">
        <v>295</v>
      </c>
      <c r="G763" s="268" t="s">
        <v>147</v>
      </c>
      <c r="H763" s="268">
        <v>66.599999999999994</v>
      </c>
    </row>
    <row r="764" spans="5:11" x14ac:dyDescent="0.3">
      <c r="E764" s="348"/>
      <c r="F764" s="350" t="s">
        <v>260</v>
      </c>
      <c r="G764" s="268">
        <v>12.6</v>
      </c>
      <c r="H764" s="268">
        <v>10.6</v>
      </c>
      <c r="I764">
        <v>16</v>
      </c>
      <c r="J764">
        <f t="shared" ref="J764:J768" si="23">G764*I764/1000</f>
        <v>0.2016</v>
      </c>
    </row>
    <row r="765" spans="5:11" x14ac:dyDescent="0.3">
      <c r="E765" s="348"/>
      <c r="F765" s="350" t="s">
        <v>259</v>
      </c>
      <c r="G765" s="268">
        <v>13.4</v>
      </c>
      <c r="H765" s="268">
        <v>10.6</v>
      </c>
      <c r="I765">
        <v>16</v>
      </c>
      <c r="J765">
        <f t="shared" si="23"/>
        <v>0.21440000000000001</v>
      </c>
    </row>
    <row r="766" spans="5:11" x14ac:dyDescent="0.3">
      <c r="E766" s="622" t="s">
        <v>296</v>
      </c>
      <c r="F766" s="622"/>
      <c r="G766" s="268">
        <v>46.6</v>
      </c>
      <c r="H766" s="268">
        <v>46.6</v>
      </c>
      <c r="I766">
        <v>65</v>
      </c>
      <c r="J766">
        <f t="shared" si="23"/>
        <v>3.0289999999999999</v>
      </c>
    </row>
    <row r="767" spans="5:11" x14ac:dyDescent="0.3">
      <c r="E767" s="622" t="s">
        <v>250</v>
      </c>
      <c r="F767" s="622"/>
      <c r="G767" s="268">
        <v>10.6</v>
      </c>
      <c r="H767" s="268">
        <v>10.6</v>
      </c>
      <c r="I767">
        <v>101.67</v>
      </c>
      <c r="J767">
        <f t="shared" si="23"/>
        <v>1.0777019999999999</v>
      </c>
    </row>
    <row r="768" spans="5:11" x14ac:dyDescent="0.3">
      <c r="E768" s="622" t="s">
        <v>297</v>
      </c>
      <c r="F768" s="622"/>
      <c r="G768" s="268">
        <v>2.4</v>
      </c>
      <c r="H768" s="268">
        <v>2.4</v>
      </c>
      <c r="I768">
        <v>120</v>
      </c>
      <c r="J768">
        <f t="shared" si="23"/>
        <v>0.28799999999999998</v>
      </c>
    </row>
    <row r="769" spans="5:11" x14ac:dyDescent="0.3">
      <c r="E769" s="620" t="s">
        <v>298</v>
      </c>
      <c r="F769" s="620"/>
      <c r="G769" s="268" t="s">
        <v>147</v>
      </c>
      <c r="H769" s="268">
        <v>133.4</v>
      </c>
    </row>
    <row r="771" spans="5:11" x14ac:dyDescent="0.3">
      <c r="F771" s="303" t="s">
        <v>282</v>
      </c>
      <c r="G771" s="159">
        <v>200</v>
      </c>
      <c r="H771" s="159"/>
      <c r="I771">
        <v>50</v>
      </c>
      <c r="K771" s="279">
        <f>G771*I771/1000</f>
        <v>10</v>
      </c>
    </row>
    <row r="773" spans="5:11" x14ac:dyDescent="0.3">
      <c r="F773" s="303" t="s">
        <v>14</v>
      </c>
      <c r="G773">
        <v>60</v>
      </c>
      <c r="I773">
        <v>29.72</v>
      </c>
      <c r="K773" s="279">
        <f>G773*I773/1000</f>
        <v>1.7831999999999999</v>
      </c>
    </row>
    <row r="775" spans="5:11" x14ac:dyDescent="0.3">
      <c r="F775" s="303" t="s">
        <v>392</v>
      </c>
      <c r="G775">
        <v>150</v>
      </c>
      <c r="I775">
        <v>130</v>
      </c>
      <c r="K775" s="279">
        <f>G775*I775/1000</f>
        <v>19.5</v>
      </c>
    </row>
    <row r="777" spans="5:11" s="289" customFormat="1" x14ac:dyDescent="0.3">
      <c r="E777" s="359"/>
      <c r="F777" s="359" t="s">
        <v>393</v>
      </c>
      <c r="K777" s="291">
        <f>K779+K800+K802+K804+K819+K831+K854+K868+K870</f>
        <v>80.0741996</v>
      </c>
    </row>
    <row r="779" spans="5:11" ht="28.8" x14ac:dyDescent="0.3">
      <c r="F779" s="353" t="s">
        <v>319</v>
      </c>
      <c r="K779" s="279">
        <f>J789+J790+J791+J793+J794+J795+J796+J798</f>
        <v>9.9668176000000006</v>
      </c>
    </row>
    <row r="780" spans="5:11" x14ac:dyDescent="0.3">
      <c r="F780" s="354" t="s">
        <v>129</v>
      </c>
    </row>
    <row r="782" spans="5:11" x14ac:dyDescent="0.3">
      <c r="F782" s="325" t="s">
        <v>130</v>
      </c>
    </row>
    <row r="783" spans="5:11" x14ac:dyDescent="0.3">
      <c r="E783"/>
      <c r="F783" s="328" t="s">
        <v>131</v>
      </c>
      <c r="K783"/>
    </row>
    <row r="784" spans="5:11" x14ac:dyDescent="0.3">
      <c r="E784"/>
      <c r="F784" s="328" t="s">
        <v>132</v>
      </c>
      <c r="K784"/>
    </row>
    <row r="785" spans="5:11" x14ac:dyDescent="0.3">
      <c r="E785"/>
      <c r="F785" s="354" t="s">
        <v>309</v>
      </c>
      <c r="K785"/>
    </row>
    <row r="786" spans="5:11" ht="15.6" thickBot="1" x14ac:dyDescent="0.35">
      <c r="E786"/>
      <c r="F786" s="355" t="s">
        <v>310</v>
      </c>
      <c r="K786"/>
    </row>
    <row r="787" spans="5:11" ht="28.2" thickBot="1" x14ac:dyDescent="0.35">
      <c r="E787"/>
      <c r="F787" s="320" t="s">
        <v>137</v>
      </c>
      <c r="G787" s="106" t="s">
        <v>138</v>
      </c>
      <c r="H787" s="107" t="s">
        <v>139</v>
      </c>
      <c r="K787"/>
    </row>
    <row r="788" spans="5:11" ht="15" thickBot="1" x14ac:dyDescent="0.35">
      <c r="E788"/>
      <c r="F788" s="330" t="s">
        <v>311</v>
      </c>
      <c r="G788" s="116" t="s">
        <v>147</v>
      </c>
      <c r="H788" s="117">
        <v>160</v>
      </c>
      <c r="K788"/>
    </row>
    <row r="789" spans="5:11" ht="15" thickBot="1" x14ac:dyDescent="0.35">
      <c r="E789"/>
      <c r="F789" s="321" t="s">
        <v>312</v>
      </c>
      <c r="G789" s="111">
        <v>77.3</v>
      </c>
      <c r="H789" s="112">
        <v>77.3</v>
      </c>
      <c r="I789">
        <v>37</v>
      </c>
      <c r="J789">
        <f>G789*I789/1000</f>
        <v>2.8601000000000001</v>
      </c>
      <c r="K789"/>
    </row>
    <row r="790" spans="5:11" ht="15" thickBot="1" x14ac:dyDescent="0.35">
      <c r="E790"/>
      <c r="F790" s="321" t="s">
        <v>142</v>
      </c>
      <c r="G790" s="111">
        <v>3.63</v>
      </c>
      <c r="H790" s="112">
        <v>3.63</v>
      </c>
      <c r="I790">
        <v>5.2</v>
      </c>
      <c r="J790">
        <f>G790/40*I790</f>
        <v>0.47189999999999999</v>
      </c>
      <c r="K790"/>
    </row>
    <row r="791" spans="5:11" ht="15" thickBot="1" x14ac:dyDescent="0.35">
      <c r="E791"/>
      <c r="F791" s="321" t="s">
        <v>313</v>
      </c>
      <c r="G791" s="111">
        <v>77.3</v>
      </c>
      <c r="H791" s="112">
        <v>77.3</v>
      </c>
      <c r="I791">
        <v>45.99</v>
      </c>
      <c r="J791">
        <f t="shared" ref="J791" si="24">G791*I791/1000</f>
        <v>3.5550269999999999</v>
      </c>
      <c r="K791"/>
    </row>
    <row r="792" spans="5:11" ht="15" thickBot="1" x14ac:dyDescent="0.35">
      <c r="E792"/>
      <c r="F792" s="321" t="s">
        <v>145</v>
      </c>
      <c r="G792" s="111">
        <v>77.3</v>
      </c>
      <c r="H792" s="112">
        <v>77.3</v>
      </c>
      <c r="K792"/>
    </row>
    <row r="793" spans="5:11" ht="15" thickBot="1" x14ac:dyDescent="0.35">
      <c r="E793"/>
      <c r="F793" s="321" t="s">
        <v>314</v>
      </c>
      <c r="G793" s="285">
        <v>0.8</v>
      </c>
      <c r="H793" s="286">
        <v>0.8</v>
      </c>
      <c r="I793" s="271">
        <v>580</v>
      </c>
      <c r="J793" s="271">
        <f t="shared" ref="J793:J796" si="25">G793*I793/1000</f>
        <v>0.46400000000000002</v>
      </c>
      <c r="K793"/>
    </row>
    <row r="794" spans="5:11" ht="15" thickBot="1" x14ac:dyDescent="0.35">
      <c r="E794"/>
      <c r="F794" s="321" t="s">
        <v>158</v>
      </c>
      <c r="G794" s="111">
        <v>2.73</v>
      </c>
      <c r="H794" s="112">
        <v>2.73</v>
      </c>
      <c r="I794">
        <v>46</v>
      </c>
      <c r="J794">
        <f t="shared" si="25"/>
        <v>0.12558</v>
      </c>
      <c r="K794"/>
    </row>
    <row r="795" spans="5:11" ht="15" thickBot="1" x14ac:dyDescent="0.35">
      <c r="E795"/>
      <c r="F795" s="321" t="s">
        <v>265</v>
      </c>
      <c r="G795" s="111">
        <v>1.37</v>
      </c>
      <c r="H795" s="112">
        <v>1.37</v>
      </c>
      <c r="I795">
        <v>15</v>
      </c>
      <c r="J795">
        <f t="shared" si="25"/>
        <v>2.0550000000000002E-2</v>
      </c>
      <c r="K795"/>
    </row>
    <row r="796" spans="5:11" ht="15" thickBot="1" x14ac:dyDescent="0.35">
      <c r="E796"/>
      <c r="F796" s="321" t="s">
        <v>315</v>
      </c>
      <c r="G796" s="111">
        <v>8.18</v>
      </c>
      <c r="H796" s="112">
        <v>8.18</v>
      </c>
      <c r="I796">
        <v>101.67</v>
      </c>
      <c r="J796">
        <f t="shared" si="25"/>
        <v>0.83166059999999997</v>
      </c>
      <c r="K796"/>
    </row>
    <row r="797" spans="5:11" ht="15" thickBot="1" x14ac:dyDescent="0.35">
      <c r="E797"/>
      <c r="F797" s="330" t="s">
        <v>316</v>
      </c>
      <c r="G797" s="116" t="s">
        <v>147</v>
      </c>
      <c r="H797" s="117">
        <v>136</v>
      </c>
      <c r="K797"/>
    </row>
    <row r="798" spans="5:11" ht="15" thickBot="1" x14ac:dyDescent="0.35">
      <c r="E798"/>
      <c r="F798" s="321" t="s">
        <v>317</v>
      </c>
      <c r="G798" s="111">
        <v>14</v>
      </c>
      <c r="H798" s="112">
        <v>14</v>
      </c>
      <c r="I798">
        <v>117</v>
      </c>
      <c r="J798">
        <f t="shared" ref="J798" si="26">G798*I798/1000</f>
        <v>1.6379999999999999</v>
      </c>
      <c r="K798"/>
    </row>
    <row r="800" spans="5:11" x14ac:dyDescent="0.3">
      <c r="F800" s="303" t="s">
        <v>318</v>
      </c>
      <c r="G800" s="159">
        <v>200</v>
      </c>
      <c r="I800">
        <v>45.99</v>
      </c>
      <c r="K800" s="279">
        <f>G800*I800/1000</f>
        <v>9.1980000000000004</v>
      </c>
    </row>
    <row r="801" spans="5:11" ht="15" thickBot="1" x14ac:dyDescent="0.35"/>
    <row r="802" spans="5:11" ht="15" thickBot="1" x14ac:dyDescent="0.35">
      <c r="F802" s="356" t="s">
        <v>247</v>
      </c>
      <c r="G802" s="254">
        <v>105.2</v>
      </c>
      <c r="H802" s="255">
        <v>100</v>
      </c>
      <c r="I802">
        <v>65</v>
      </c>
      <c r="K802" s="279">
        <f>G802*I802/1000</f>
        <v>6.8380000000000001</v>
      </c>
    </row>
    <row r="804" spans="5:11" ht="17.399999999999999" x14ac:dyDescent="0.3">
      <c r="E804" s="377" t="s">
        <v>394</v>
      </c>
      <c r="K804" s="279">
        <f>J812+J813+J814+J815+J816</f>
        <v>2.5578500000000002</v>
      </c>
    </row>
    <row r="805" spans="5:11" x14ac:dyDescent="0.3">
      <c r="E805" s="325" t="s">
        <v>395</v>
      </c>
    </row>
    <row r="806" spans="5:11" x14ac:dyDescent="0.3">
      <c r="E806" s="378" t="s">
        <v>396</v>
      </c>
    </row>
    <row r="807" spans="5:11" x14ac:dyDescent="0.3">
      <c r="E807" s="378" t="s">
        <v>397</v>
      </c>
    </row>
    <row r="808" spans="5:11" x14ac:dyDescent="0.3">
      <c r="E808" s="615"/>
      <c r="F808" s="617" t="s">
        <v>398</v>
      </c>
      <c r="G808" s="617"/>
      <c r="H808" s="617" t="s">
        <v>166</v>
      </c>
      <c r="I808" s="617"/>
    </row>
    <row r="809" spans="5:11" x14ac:dyDescent="0.3">
      <c r="E809" s="615"/>
      <c r="F809" s="617"/>
      <c r="G809" s="617"/>
      <c r="H809" s="617" t="s">
        <v>399</v>
      </c>
      <c r="I809" s="617"/>
    </row>
    <row r="810" spans="5:11" x14ac:dyDescent="0.3">
      <c r="E810" s="616"/>
      <c r="F810" s="617"/>
      <c r="G810" s="617"/>
      <c r="H810" s="618"/>
      <c r="I810" s="618"/>
    </row>
    <row r="811" spans="5:11" x14ac:dyDescent="0.3">
      <c r="E811" s="619" t="s">
        <v>137</v>
      </c>
      <c r="F811" s="619"/>
      <c r="G811" s="299" t="s">
        <v>138</v>
      </c>
      <c r="H811" s="299" t="s">
        <v>139</v>
      </c>
      <c r="I811" s="267"/>
    </row>
    <row r="812" spans="5:11" x14ac:dyDescent="0.3">
      <c r="E812" s="614" t="s">
        <v>253</v>
      </c>
      <c r="F812" s="614"/>
      <c r="G812" s="37">
        <v>66.75</v>
      </c>
      <c r="H812" s="37">
        <v>50</v>
      </c>
      <c r="I812" s="267">
        <v>13</v>
      </c>
      <c r="J812">
        <f>G812*I812/1000</f>
        <v>0.86775000000000002</v>
      </c>
    </row>
    <row r="813" spans="5:11" x14ac:dyDescent="0.3">
      <c r="E813" s="614" t="s">
        <v>400</v>
      </c>
      <c r="F813" s="614"/>
      <c r="G813" s="37">
        <v>20.25</v>
      </c>
      <c r="H813" s="37">
        <v>20</v>
      </c>
      <c r="I813" s="267">
        <v>39</v>
      </c>
      <c r="J813">
        <f t="shared" ref="J813:J816" si="27">G813*I813/1000</f>
        <v>0.78974999999999995</v>
      </c>
    </row>
    <row r="814" spans="5:11" x14ac:dyDescent="0.3">
      <c r="E814" s="614" t="s">
        <v>401</v>
      </c>
      <c r="F814" s="614"/>
      <c r="G814" s="37">
        <v>12</v>
      </c>
      <c r="H814" s="37">
        <v>10</v>
      </c>
      <c r="I814" s="267">
        <v>16</v>
      </c>
      <c r="J814">
        <f t="shared" si="27"/>
        <v>0.192</v>
      </c>
    </row>
    <row r="815" spans="5:11" x14ac:dyDescent="0.3">
      <c r="E815" s="614" t="s">
        <v>259</v>
      </c>
      <c r="F815" s="614"/>
      <c r="G815" s="37">
        <v>12.5</v>
      </c>
      <c r="H815" s="37">
        <v>10</v>
      </c>
      <c r="I815" s="267">
        <v>16</v>
      </c>
      <c r="J815">
        <f t="shared" si="27"/>
        <v>0.2</v>
      </c>
    </row>
    <row r="816" spans="5:11" x14ac:dyDescent="0.3">
      <c r="E816" s="614" t="s">
        <v>402</v>
      </c>
      <c r="F816" s="614"/>
      <c r="G816" s="37">
        <v>5</v>
      </c>
      <c r="H816" s="37">
        <v>5</v>
      </c>
      <c r="I816" s="267">
        <v>101.67</v>
      </c>
      <c r="J816">
        <f t="shared" si="27"/>
        <v>0.50834999999999997</v>
      </c>
    </row>
    <row r="817" spans="5:11" x14ac:dyDescent="0.3">
      <c r="E817" s="614" t="s">
        <v>403</v>
      </c>
      <c r="F817" s="614"/>
      <c r="G817" s="37">
        <v>175</v>
      </c>
      <c r="H817" s="37">
        <v>175</v>
      </c>
      <c r="I817" s="267"/>
    </row>
    <row r="819" spans="5:11" ht="24.6" x14ac:dyDescent="0.3">
      <c r="F819" s="302" t="s">
        <v>266</v>
      </c>
      <c r="K819" s="279">
        <f>J826+J829</f>
        <v>8.2799820000000004</v>
      </c>
    </row>
    <row r="820" spans="5:11" x14ac:dyDescent="0.3">
      <c r="F820" s="324" t="s">
        <v>267</v>
      </c>
    </row>
    <row r="821" spans="5:11" x14ac:dyDescent="0.3">
      <c r="F821" s="324" t="s">
        <v>166</v>
      </c>
    </row>
    <row r="823" spans="5:11" x14ac:dyDescent="0.3">
      <c r="F823" s="325" t="s">
        <v>167</v>
      </c>
    </row>
    <row r="824" spans="5:11" ht="15" thickBot="1" x14ac:dyDescent="0.35">
      <c r="F824" s="322" t="s">
        <v>268</v>
      </c>
    </row>
    <row r="825" spans="5:11" ht="15" thickBot="1" x14ac:dyDescent="0.35">
      <c r="F825" s="323" t="s">
        <v>137</v>
      </c>
      <c r="G825" s="249" t="s">
        <v>138</v>
      </c>
      <c r="H825" s="250" t="s">
        <v>139</v>
      </c>
    </row>
    <row r="826" spans="5:11" ht="15" thickBot="1" x14ac:dyDescent="0.35">
      <c r="F826" s="321" t="s">
        <v>269</v>
      </c>
      <c r="G826" s="251">
        <v>82.8</v>
      </c>
      <c r="H826" s="252">
        <v>82.8</v>
      </c>
      <c r="I826">
        <v>56.61</v>
      </c>
      <c r="J826">
        <f>G826*I826/1000</f>
        <v>4.6873079999999998</v>
      </c>
    </row>
    <row r="827" spans="5:11" ht="15" thickBot="1" x14ac:dyDescent="0.35">
      <c r="F827" s="321" t="s">
        <v>155</v>
      </c>
      <c r="G827" s="251">
        <v>122</v>
      </c>
      <c r="H827" s="252">
        <v>122</v>
      </c>
    </row>
    <row r="828" spans="5:11" ht="15" thickBot="1" x14ac:dyDescent="0.35">
      <c r="F828" s="326" t="s">
        <v>270</v>
      </c>
      <c r="G828" s="253" t="s">
        <v>147</v>
      </c>
      <c r="H828" s="257">
        <v>173</v>
      </c>
    </row>
    <row r="829" spans="5:11" ht="15" thickBot="1" x14ac:dyDescent="0.35">
      <c r="F829" s="321" t="s">
        <v>148</v>
      </c>
      <c r="G829" s="251">
        <v>8.1</v>
      </c>
      <c r="H829" s="252">
        <v>8.1</v>
      </c>
      <c r="I829">
        <v>443.54</v>
      </c>
      <c r="J829">
        <f>G829*I829/1000</f>
        <v>3.5926740000000001</v>
      </c>
    </row>
    <row r="831" spans="5:11" ht="24.6" x14ac:dyDescent="0.3">
      <c r="E831"/>
      <c r="F831" s="302" t="s">
        <v>335</v>
      </c>
      <c r="K831" s="279">
        <f>J845+J847+J848+J849+J850</f>
        <v>27.399350000000002</v>
      </c>
    </row>
    <row r="832" spans="5:11" hidden="1" x14ac:dyDescent="0.3">
      <c r="E832"/>
      <c r="F832" s="324" t="s">
        <v>336</v>
      </c>
    </row>
    <row r="833" spans="6:10" customFormat="1" hidden="1" x14ac:dyDescent="0.3">
      <c r="F833" s="324" t="s">
        <v>166</v>
      </c>
    </row>
    <row r="834" spans="6:10" customFormat="1" hidden="1" x14ac:dyDescent="0.3">
      <c r="F834" s="303"/>
    </row>
    <row r="835" spans="6:10" customFormat="1" hidden="1" x14ac:dyDescent="0.3">
      <c r="F835" s="325" t="s">
        <v>167</v>
      </c>
    </row>
    <row r="836" spans="6:10" customFormat="1" hidden="1" x14ac:dyDescent="0.3">
      <c r="F836" s="357"/>
    </row>
    <row r="837" spans="6:10" customFormat="1" hidden="1" x14ac:dyDescent="0.3">
      <c r="F837" s="358" t="s">
        <v>337</v>
      </c>
    </row>
    <row r="838" spans="6:10" customFormat="1" ht="15" thickBot="1" x14ac:dyDescent="0.35">
      <c r="F838" s="322" t="s">
        <v>273</v>
      </c>
    </row>
    <row r="839" spans="6:10" customFormat="1" ht="15" thickBot="1" x14ac:dyDescent="0.35">
      <c r="F839" s="323" t="s">
        <v>137</v>
      </c>
      <c r="G839" s="249" t="s">
        <v>138</v>
      </c>
      <c r="H839" s="250" t="s">
        <v>139</v>
      </c>
    </row>
    <row r="840" spans="6:10" customFormat="1" ht="15" hidden="1" thickBot="1" x14ac:dyDescent="0.35">
      <c r="F840" s="321" t="s">
        <v>338</v>
      </c>
      <c r="G840" s="251">
        <v>107</v>
      </c>
      <c r="H840" s="252">
        <v>79</v>
      </c>
    </row>
    <row r="841" spans="6:10" customFormat="1" ht="15" hidden="1" thickBot="1" x14ac:dyDescent="0.35">
      <c r="F841" s="321" t="s">
        <v>339</v>
      </c>
      <c r="G841" s="251">
        <v>107</v>
      </c>
      <c r="H841" s="252">
        <v>79</v>
      </c>
    </row>
    <row r="842" spans="6:10" customFormat="1" ht="15" hidden="1" thickBot="1" x14ac:dyDescent="0.35">
      <c r="F842" s="321" t="s">
        <v>340</v>
      </c>
      <c r="G842" s="251">
        <v>107</v>
      </c>
      <c r="H842" s="252">
        <v>79</v>
      </c>
    </row>
    <row r="843" spans="6:10" customFormat="1" ht="15" hidden="1" thickBot="1" x14ac:dyDescent="0.35">
      <c r="F843" s="321" t="s">
        <v>341</v>
      </c>
      <c r="G843" s="251">
        <v>107</v>
      </c>
      <c r="H843" s="252">
        <v>79</v>
      </c>
    </row>
    <row r="844" spans="6:10" customFormat="1" ht="15" hidden="1" thickBot="1" x14ac:dyDescent="0.35">
      <c r="F844" s="321" t="s">
        <v>342</v>
      </c>
      <c r="G844" s="251">
        <v>107</v>
      </c>
      <c r="H844" s="252">
        <v>79</v>
      </c>
    </row>
    <row r="845" spans="6:10" customFormat="1" ht="15" thickBot="1" x14ac:dyDescent="0.35">
      <c r="F845" s="321" t="s">
        <v>343</v>
      </c>
      <c r="G845" s="251">
        <v>87</v>
      </c>
      <c r="H845" s="252">
        <v>74</v>
      </c>
      <c r="I845">
        <v>295</v>
      </c>
      <c r="J845">
        <f>G845*I845/1000</f>
        <v>25.664999999999999</v>
      </c>
    </row>
    <row r="846" spans="6:10" customFormat="1" ht="15" thickBot="1" x14ac:dyDescent="0.35">
      <c r="F846" s="321" t="s">
        <v>344</v>
      </c>
      <c r="G846" s="251">
        <v>87</v>
      </c>
      <c r="H846" s="252">
        <v>74</v>
      </c>
    </row>
    <row r="847" spans="6:10" customFormat="1" ht="15" thickBot="1" x14ac:dyDescent="0.35">
      <c r="F847" s="321" t="s">
        <v>250</v>
      </c>
      <c r="G847" s="251">
        <v>5</v>
      </c>
      <c r="H847" s="252">
        <v>5</v>
      </c>
      <c r="I847">
        <v>101.67</v>
      </c>
      <c r="J847">
        <f>G847*I847/1000</f>
        <v>0.50834999999999997</v>
      </c>
    </row>
    <row r="848" spans="6:10" customFormat="1" ht="15" thickBot="1" x14ac:dyDescent="0.35">
      <c r="F848" s="321" t="s">
        <v>260</v>
      </c>
      <c r="G848" s="251">
        <v>12</v>
      </c>
      <c r="H848" s="252">
        <v>10</v>
      </c>
      <c r="I848">
        <v>16</v>
      </c>
      <c r="J848">
        <f>G848*I848/1000</f>
        <v>0.192</v>
      </c>
    </row>
    <row r="849" spans="5:11" ht="15" thickBot="1" x14ac:dyDescent="0.35">
      <c r="E849"/>
      <c r="F849" s="321" t="s">
        <v>290</v>
      </c>
      <c r="G849" s="251">
        <v>8</v>
      </c>
      <c r="H849" s="252">
        <v>8</v>
      </c>
      <c r="I849">
        <v>120</v>
      </c>
      <c r="J849">
        <f>G849*I849/1000</f>
        <v>0.96</v>
      </c>
    </row>
    <row r="850" spans="5:11" ht="15" thickBot="1" x14ac:dyDescent="0.35">
      <c r="E850"/>
      <c r="F850" s="321" t="s">
        <v>171</v>
      </c>
      <c r="G850" s="251">
        <v>2</v>
      </c>
      <c r="H850" s="252">
        <v>2</v>
      </c>
      <c r="I850">
        <v>37</v>
      </c>
      <c r="J850">
        <f>G850*I850/1000</f>
        <v>7.3999999999999996E-2</v>
      </c>
    </row>
    <row r="851" spans="5:11" ht="15" thickBot="1" x14ac:dyDescent="0.35">
      <c r="E851"/>
      <c r="F851" s="326" t="s">
        <v>345</v>
      </c>
      <c r="G851" s="253" t="s">
        <v>147</v>
      </c>
      <c r="H851" s="257">
        <v>50</v>
      </c>
    </row>
    <row r="852" spans="5:11" ht="15" thickBot="1" x14ac:dyDescent="0.35">
      <c r="E852"/>
      <c r="F852" s="326" t="s">
        <v>346</v>
      </c>
      <c r="G852" s="253" t="s">
        <v>147</v>
      </c>
      <c r="H852" s="257">
        <v>50</v>
      </c>
    </row>
    <row r="854" spans="5:11" ht="21" x14ac:dyDescent="0.3">
      <c r="E854"/>
      <c r="F854" s="337" t="s">
        <v>150</v>
      </c>
      <c r="G854" s="119"/>
      <c r="H854" s="119"/>
      <c r="I854" s="161"/>
      <c r="J854" s="129"/>
      <c r="K854" s="290">
        <f>J861+J863</f>
        <v>0.85099999999999998</v>
      </c>
    </row>
    <row r="855" spans="5:11" x14ac:dyDescent="0.3">
      <c r="E855"/>
      <c r="F855" s="338" t="s">
        <v>166</v>
      </c>
      <c r="G855" s="119"/>
      <c r="H855" s="119"/>
      <c r="I855" s="161"/>
      <c r="J855" s="121"/>
      <c r="K855" s="97"/>
    </row>
    <row r="856" spans="5:11" x14ac:dyDescent="0.3">
      <c r="E856"/>
      <c r="F856" s="216"/>
      <c r="G856" s="119"/>
      <c r="H856" s="119"/>
      <c r="I856" s="161"/>
      <c r="J856" s="121"/>
      <c r="K856" s="97"/>
    </row>
    <row r="857" spans="5:11" x14ac:dyDescent="0.3">
      <c r="E857"/>
      <c r="F857" s="339" t="s">
        <v>167</v>
      </c>
      <c r="G857" s="119"/>
      <c r="H857" s="119"/>
      <c r="I857" s="161"/>
      <c r="J857" s="121"/>
      <c r="K857" s="97"/>
    </row>
    <row r="858" spans="5:11" hidden="1" x14ac:dyDescent="0.3">
      <c r="E858"/>
      <c r="F858" s="340" t="s">
        <v>175</v>
      </c>
      <c r="G858" s="119"/>
      <c r="H858" s="119"/>
      <c r="I858" s="161"/>
      <c r="J858" s="121"/>
      <c r="K858" s="97"/>
    </row>
    <row r="859" spans="5:11" ht="15.6" hidden="1" x14ac:dyDescent="0.3">
      <c r="E859"/>
      <c r="F859" s="312" t="s">
        <v>152</v>
      </c>
      <c r="G859" s="119"/>
      <c r="H859" s="119"/>
      <c r="I859" s="161"/>
      <c r="J859" s="121"/>
      <c r="K859" s="97"/>
    </row>
    <row r="860" spans="5:11" ht="26.4" x14ac:dyDescent="0.3">
      <c r="E860"/>
      <c r="F860" s="341" t="s">
        <v>137</v>
      </c>
      <c r="G860" s="167" t="s">
        <v>138</v>
      </c>
      <c r="H860" s="167" t="s">
        <v>139</v>
      </c>
      <c r="I860" s="161"/>
      <c r="J860" s="121"/>
      <c r="K860" s="97"/>
    </row>
    <row r="861" spans="5:11" x14ac:dyDescent="0.3">
      <c r="E861"/>
      <c r="F861" s="342" t="s">
        <v>153</v>
      </c>
      <c r="G861" s="169">
        <v>0.5</v>
      </c>
      <c r="H861" s="169">
        <v>0.5</v>
      </c>
      <c r="I861" s="161" t="s">
        <v>154</v>
      </c>
      <c r="J861" s="135">
        <f>G861*I861/1000</f>
        <v>0.23</v>
      </c>
      <c r="K861" s="97"/>
    </row>
    <row r="862" spans="5:11" x14ac:dyDescent="0.3">
      <c r="E862"/>
      <c r="F862" s="342" t="s">
        <v>155</v>
      </c>
      <c r="G862" s="169">
        <v>54</v>
      </c>
      <c r="H862" s="169">
        <v>54</v>
      </c>
      <c r="I862" s="161"/>
      <c r="J862" s="135"/>
      <c r="K862" s="97"/>
    </row>
    <row r="863" spans="5:11" x14ac:dyDescent="0.3">
      <c r="F863" s="342" t="s">
        <v>158</v>
      </c>
      <c r="G863" s="169">
        <v>13.5</v>
      </c>
      <c r="H863" s="169">
        <v>13.5</v>
      </c>
      <c r="I863" s="161" t="s">
        <v>159</v>
      </c>
      <c r="J863" s="135">
        <f>G863*I863/1000</f>
        <v>0.621</v>
      </c>
      <c r="K863" s="97"/>
    </row>
    <row r="864" spans="5:11" x14ac:dyDescent="0.3">
      <c r="F864" s="342" t="s">
        <v>155</v>
      </c>
      <c r="G864" s="169">
        <v>135</v>
      </c>
      <c r="H864" s="169">
        <v>135</v>
      </c>
      <c r="I864" s="161"/>
      <c r="J864" s="135"/>
      <c r="K864" s="97"/>
    </row>
    <row r="865" spans="5:11" ht="15" thickBot="1" x14ac:dyDescent="0.35">
      <c r="F865" s="342"/>
      <c r="G865" s="169"/>
      <c r="H865" s="169"/>
      <c r="I865" s="161"/>
      <c r="J865" s="135"/>
      <c r="K865" s="97"/>
    </row>
    <row r="866" spans="5:11" ht="15" thickBot="1" x14ac:dyDescent="0.35">
      <c r="F866" s="195"/>
      <c r="G866" s="196"/>
      <c r="H866" s="196"/>
      <c r="I866" s="120"/>
      <c r="J866" s="135"/>
      <c r="K866" s="97"/>
    </row>
    <row r="867" spans="5:11" ht="15" thickBot="1" x14ac:dyDescent="0.35">
      <c r="F867" s="195"/>
      <c r="G867" s="196"/>
      <c r="H867" s="196"/>
      <c r="I867" s="197"/>
      <c r="J867" s="135"/>
      <c r="K867" s="97"/>
    </row>
    <row r="868" spans="5:11" x14ac:dyDescent="0.3">
      <c r="F868" s="303" t="s">
        <v>14</v>
      </c>
      <c r="G868">
        <v>60</v>
      </c>
      <c r="I868">
        <v>29.72</v>
      </c>
      <c r="K868" s="279">
        <f>G868*I868/1000</f>
        <v>1.7831999999999999</v>
      </c>
    </row>
    <row r="870" spans="5:11" x14ac:dyDescent="0.3">
      <c r="F870" s="303" t="s">
        <v>391</v>
      </c>
      <c r="G870">
        <v>120</v>
      </c>
      <c r="I870">
        <v>110</v>
      </c>
      <c r="K870" s="279">
        <f>G870*I870/1000</f>
        <v>13.2</v>
      </c>
    </row>
    <row r="872" spans="5:11" s="289" customFormat="1" x14ac:dyDescent="0.3">
      <c r="E872" s="359"/>
      <c r="F872" s="359" t="s">
        <v>216</v>
      </c>
      <c r="K872" s="291">
        <f>K881+K892+K905+K911+K919+K933+K941+K964+K972+K974</f>
        <v>86.795284999999993</v>
      </c>
    </row>
    <row r="874" spans="5:11" ht="18" x14ac:dyDescent="0.3">
      <c r="F874" s="368" t="s">
        <v>195</v>
      </c>
      <c r="G874" s="141"/>
      <c r="H874" s="141"/>
      <c r="I874" s="113"/>
      <c r="J874" s="131"/>
      <c r="K874" s="149"/>
    </row>
    <row r="875" spans="5:11" x14ac:dyDescent="0.3">
      <c r="F875" s="361" t="s">
        <v>192</v>
      </c>
      <c r="G875" s="141"/>
      <c r="H875" s="141"/>
      <c r="I875" s="113"/>
      <c r="J875" s="119"/>
      <c r="K875" s="97"/>
    </row>
    <row r="876" spans="5:11" hidden="1" x14ac:dyDescent="0.3">
      <c r="F876" s="361" t="s">
        <v>166</v>
      </c>
      <c r="G876" s="141"/>
      <c r="H876" s="141"/>
      <c r="I876" s="113"/>
      <c r="J876" s="119"/>
      <c r="K876" s="97"/>
    </row>
    <row r="877" spans="5:11" hidden="1" x14ac:dyDescent="0.3">
      <c r="F877" s="318"/>
      <c r="G877" s="141"/>
      <c r="H877" s="141"/>
      <c r="I877" s="113"/>
      <c r="J877" s="119"/>
      <c r="K877" s="97"/>
    </row>
    <row r="878" spans="5:11" hidden="1" x14ac:dyDescent="0.3">
      <c r="F878" s="362" t="s">
        <v>167</v>
      </c>
      <c r="G878" s="141"/>
      <c r="H878" s="141"/>
      <c r="I878" s="113"/>
      <c r="J878" s="119"/>
      <c r="K878" s="97"/>
    </row>
    <row r="879" spans="5:11" hidden="1" x14ac:dyDescent="0.3">
      <c r="E879"/>
      <c r="F879" s="369"/>
      <c r="G879" s="141"/>
      <c r="H879" s="141"/>
      <c r="I879" s="113"/>
      <c r="J879" s="119"/>
      <c r="K879" s="97"/>
    </row>
    <row r="880" spans="5:11" hidden="1" x14ac:dyDescent="0.3">
      <c r="E880"/>
      <c r="F880" s="370" t="s">
        <v>196</v>
      </c>
      <c r="G880" s="141"/>
      <c r="H880" s="141"/>
      <c r="I880" s="113"/>
      <c r="J880" s="119"/>
      <c r="K880" s="97"/>
    </row>
    <row r="881" spans="5:11" ht="16.2" thickBot="1" x14ac:dyDescent="0.35">
      <c r="E881"/>
      <c r="F881" s="363" t="s">
        <v>136</v>
      </c>
      <c r="G881" s="141"/>
      <c r="H881" s="141"/>
      <c r="I881" s="113"/>
      <c r="J881" s="119"/>
      <c r="K881" s="290">
        <f>J883+J884+J886+J887+J889</f>
        <v>9.6462952000000008</v>
      </c>
    </row>
    <row r="882" spans="5:11" ht="28.2" thickBot="1" x14ac:dyDescent="0.35">
      <c r="E882"/>
      <c r="F882" s="364" t="s">
        <v>137</v>
      </c>
      <c r="G882" s="187" t="s">
        <v>138</v>
      </c>
      <c r="H882" s="188" t="s">
        <v>139</v>
      </c>
      <c r="I882" s="113"/>
      <c r="J882" s="119"/>
      <c r="K882" s="292"/>
    </row>
    <row r="883" spans="5:11" ht="15" thickBot="1" x14ac:dyDescent="0.35">
      <c r="E883"/>
      <c r="F883" s="365" t="s">
        <v>197</v>
      </c>
      <c r="G883" s="190">
        <v>43.4</v>
      </c>
      <c r="H883" s="191">
        <v>43.4</v>
      </c>
      <c r="I883" s="113">
        <v>65</v>
      </c>
      <c r="J883" s="133">
        <f>G883*I883/1000</f>
        <v>2.8210000000000002</v>
      </c>
      <c r="K883" s="292"/>
    </row>
    <row r="884" spans="5:11" ht="15" thickBot="1" x14ac:dyDescent="0.35">
      <c r="E884"/>
      <c r="F884" s="365" t="s">
        <v>144</v>
      </c>
      <c r="G884" s="190">
        <v>96</v>
      </c>
      <c r="H884" s="191">
        <v>96</v>
      </c>
      <c r="I884" s="113">
        <v>45.99</v>
      </c>
      <c r="J884" s="133">
        <f>G884*I884/1000</f>
        <v>4.4150400000000003</v>
      </c>
      <c r="K884" s="292"/>
    </row>
    <row r="885" spans="5:11" ht="15" thickBot="1" x14ac:dyDescent="0.35">
      <c r="E885"/>
      <c r="F885" s="365" t="s">
        <v>155</v>
      </c>
      <c r="G885" s="190">
        <v>63.9</v>
      </c>
      <c r="H885" s="191">
        <v>63.9</v>
      </c>
      <c r="I885" s="113"/>
      <c r="J885" s="155"/>
      <c r="K885" s="292"/>
    </row>
    <row r="886" spans="5:11" ht="15" thickBot="1" x14ac:dyDescent="0.35">
      <c r="E886"/>
      <c r="F886" s="365" t="s">
        <v>158</v>
      </c>
      <c r="G886" s="190">
        <v>5.18</v>
      </c>
      <c r="H886" s="191">
        <v>5.18</v>
      </c>
      <c r="I886" s="156">
        <v>46</v>
      </c>
      <c r="J886" s="133">
        <f>G886*I886/1000</f>
        <v>0.23827999999999996</v>
      </c>
      <c r="K886" s="292"/>
    </row>
    <row r="887" spans="5:11" ht="15" thickBot="1" x14ac:dyDescent="0.35">
      <c r="E887"/>
      <c r="F887" s="365" t="s">
        <v>182</v>
      </c>
      <c r="G887" s="190">
        <v>0.5</v>
      </c>
      <c r="H887" s="191">
        <v>0.5</v>
      </c>
      <c r="I887" s="113">
        <v>15</v>
      </c>
      <c r="J887" s="133">
        <f>G887*I887/1000</f>
        <v>7.4999999999999997E-3</v>
      </c>
      <c r="K887" s="292"/>
    </row>
    <row r="888" spans="5:11" ht="15" thickBot="1" x14ac:dyDescent="0.35">
      <c r="E888"/>
      <c r="F888" s="366" t="s">
        <v>198</v>
      </c>
      <c r="G888" s="193" t="s">
        <v>147</v>
      </c>
      <c r="H888" s="194">
        <v>195</v>
      </c>
      <c r="I888" s="113"/>
      <c r="J888" s="155"/>
      <c r="K888" s="292"/>
    </row>
    <row r="889" spans="5:11" ht="15" thickBot="1" x14ac:dyDescent="0.35">
      <c r="E889"/>
      <c r="F889" s="365" t="s">
        <v>148</v>
      </c>
      <c r="G889" s="190">
        <v>4.88</v>
      </c>
      <c r="H889" s="191">
        <v>4.88</v>
      </c>
      <c r="I889" s="156">
        <v>443.54</v>
      </c>
      <c r="J889" s="133">
        <f>G889*I889/1000</f>
        <v>2.1644752</v>
      </c>
      <c r="K889" s="292"/>
    </row>
    <row r="890" spans="5:11" x14ac:dyDescent="0.3">
      <c r="E890"/>
      <c r="F890" s="216"/>
      <c r="G890" s="119"/>
      <c r="H890" s="119"/>
      <c r="I890" s="113"/>
      <c r="J890" s="119"/>
      <c r="K890" s="292"/>
    </row>
    <row r="891" spans="5:11" x14ac:dyDescent="0.3">
      <c r="E891"/>
      <c r="F891" s="310"/>
      <c r="K891" s="293"/>
    </row>
    <row r="892" spans="5:11" ht="21" x14ac:dyDescent="0.3">
      <c r="E892"/>
      <c r="F892" s="337" t="s">
        <v>150</v>
      </c>
      <c r="G892" s="119"/>
      <c r="H892" s="119"/>
      <c r="I892" s="161"/>
      <c r="J892" s="129"/>
      <c r="K892" s="290">
        <f>J899+J901</f>
        <v>0.85099999999999998</v>
      </c>
    </row>
    <row r="893" spans="5:11" x14ac:dyDescent="0.3">
      <c r="E893"/>
      <c r="F893" s="338" t="s">
        <v>166</v>
      </c>
      <c r="G893" s="119"/>
      <c r="H893" s="119"/>
      <c r="I893" s="161"/>
      <c r="J893" s="121"/>
      <c r="K893" s="292"/>
    </row>
    <row r="894" spans="5:11" x14ac:dyDescent="0.3">
      <c r="E894"/>
      <c r="F894" s="216"/>
      <c r="G894" s="119"/>
      <c r="H894" s="119"/>
      <c r="I894" s="161"/>
      <c r="J894" s="121"/>
      <c r="K894" s="292"/>
    </row>
    <row r="895" spans="5:11" x14ac:dyDescent="0.3">
      <c r="E895"/>
      <c r="F895" s="339" t="s">
        <v>167</v>
      </c>
      <c r="G895" s="119"/>
      <c r="H895" s="119"/>
      <c r="I895" s="161"/>
      <c r="J895" s="121"/>
      <c r="K895" s="292"/>
    </row>
    <row r="896" spans="5:11" hidden="1" x14ac:dyDescent="0.3">
      <c r="E896"/>
      <c r="F896" s="340" t="s">
        <v>175</v>
      </c>
      <c r="G896" s="119"/>
      <c r="H896" s="119"/>
      <c r="I896" s="161"/>
      <c r="J896" s="121"/>
      <c r="K896" s="292"/>
    </row>
    <row r="897" spans="5:11" ht="15.6" x14ac:dyDescent="0.3">
      <c r="E897"/>
      <c r="F897" s="312" t="s">
        <v>152</v>
      </c>
      <c r="G897" s="119"/>
      <c r="H897" s="119"/>
      <c r="I897" s="161"/>
      <c r="J897" s="121"/>
      <c r="K897" s="292"/>
    </row>
    <row r="898" spans="5:11" ht="26.4" x14ac:dyDescent="0.3">
      <c r="E898"/>
      <c r="F898" s="341" t="s">
        <v>137</v>
      </c>
      <c r="G898" s="167" t="s">
        <v>138</v>
      </c>
      <c r="H898" s="167" t="s">
        <v>139</v>
      </c>
      <c r="I898" s="161"/>
      <c r="J898" s="121"/>
      <c r="K898" s="292"/>
    </row>
    <row r="899" spans="5:11" x14ac:dyDescent="0.3">
      <c r="E899"/>
      <c r="F899" s="342" t="s">
        <v>153</v>
      </c>
      <c r="G899" s="169">
        <v>0.5</v>
      </c>
      <c r="H899" s="169">
        <v>0.5</v>
      </c>
      <c r="I899" s="161" t="s">
        <v>154</v>
      </c>
      <c r="J899" s="129">
        <f>G899*I899/1000</f>
        <v>0.23</v>
      </c>
      <c r="K899" s="292"/>
    </row>
    <row r="900" spans="5:11" x14ac:dyDescent="0.3">
      <c r="E900"/>
      <c r="F900" s="342" t="s">
        <v>155</v>
      </c>
      <c r="G900" s="169">
        <v>54</v>
      </c>
      <c r="H900" s="169">
        <v>54</v>
      </c>
      <c r="I900" s="161"/>
      <c r="J900" s="121"/>
      <c r="K900" s="292"/>
    </row>
    <row r="901" spans="5:11" x14ac:dyDescent="0.3">
      <c r="E901"/>
      <c r="F901" s="342" t="s">
        <v>158</v>
      </c>
      <c r="G901" s="169">
        <v>13.5</v>
      </c>
      <c r="H901" s="169">
        <v>13.5</v>
      </c>
      <c r="I901" s="161" t="s">
        <v>159</v>
      </c>
      <c r="J901" s="129">
        <f>G901*I901/1000</f>
        <v>0.621</v>
      </c>
      <c r="K901" s="292"/>
    </row>
    <row r="902" spans="5:11" x14ac:dyDescent="0.3">
      <c r="E902"/>
      <c r="F902" s="342" t="s">
        <v>155</v>
      </c>
      <c r="G902" s="169">
        <v>135</v>
      </c>
      <c r="H902" s="169">
        <v>135</v>
      </c>
      <c r="I902" s="161"/>
      <c r="J902" s="121"/>
      <c r="K902" s="292"/>
    </row>
    <row r="903" spans="5:11" x14ac:dyDescent="0.3">
      <c r="E903"/>
      <c r="F903" s="310"/>
      <c r="K903" s="293"/>
    </row>
    <row r="904" spans="5:11" x14ac:dyDescent="0.3">
      <c r="E904"/>
      <c r="F904" s="379"/>
      <c r="G904" s="5"/>
      <c r="H904" s="5"/>
      <c r="I904" s="218"/>
      <c r="J904" s="5"/>
      <c r="K904" s="300"/>
    </row>
    <row r="905" spans="5:11" ht="18" x14ac:dyDescent="0.35">
      <c r="E905"/>
      <c r="F905" s="380" t="s">
        <v>383</v>
      </c>
      <c r="I905" s="96"/>
      <c r="K905" s="290">
        <f>J907+J908+J909</f>
        <v>9.8543000000000003</v>
      </c>
    </row>
    <row r="906" spans="5:11" hidden="1" x14ac:dyDescent="0.3">
      <c r="E906"/>
      <c r="F906" s="342"/>
      <c r="G906" s="169"/>
      <c r="H906" s="169"/>
      <c r="I906" s="120"/>
      <c r="J906" s="133"/>
      <c r="K906" s="292"/>
    </row>
    <row r="907" spans="5:11" x14ac:dyDescent="0.3">
      <c r="E907"/>
      <c r="F907" s="342" t="s">
        <v>184</v>
      </c>
      <c r="G907" s="137">
        <v>30</v>
      </c>
      <c r="H907" s="169">
        <v>30</v>
      </c>
      <c r="I907" s="161" t="s">
        <v>185</v>
      </c>
      <c r="J907" s="133">
        <f>G907*I907/1000</f>
        <v>1.4765999999999999</v>
      </c>
      <c r="K907" s="292"/>
    </row>
    <row r="908" spans="5:11" x14ac:dyDescent="0.3">
      <c r="E908"/>
      <c r="F908" s="342" t="s">
        <v>186</v>
      </c>
      <c r="G908" s="121">
        <v>5</v>
      </c>
      <c r="H908" s="169">
        <v>5</v>
      </c>
      <c r="I908" s="161" t="s">
        <v>382</v>
      </c>
      <c r="J908" s="133">
        <f>G908*I908/1000</f>
        <v>2.2177000000000002</v>
      </c>
      <c r="K908" s="292"/>
    </row>
    <row r="909" spans="5:11" x14ac:dyDescent="0.3">
      <c r="E909"/>
      <c r="F909" s="342" t="s">
        <v>188</v>
      </c>
      <c r="G909" s="121">
        <v>16</v>
      </c>
      <c r="H909" s="169">
        <v>15</v>
      </c>
      <c r="I909" s="161" t="s">
        <v>189</v>
      </c>
      <c r="J909" s="133">
        <f>G909*I909/1000</f>
        <v>6.16</v>
      </c>
      <c r="K909" s="292"/>
    </row>
    <row r="910" spans="5:11" x14ac:dyDescent="0.3">
      <c r="E910"/>
      <c r="K910" s="293"/>
    </row>
    <row r="911" spans="5:11" ht="16.2" thickBot="1" x14ac:dyDescent="0.35">
      <c r="E911"/>
      <c r="F911" s="319" t="s">
        <v>245</v>
      </c>
      <c r="K911" s="279">
        <f>J913+J914+J916+J917</f>
        <v>10.917820000000001</v>
      </c>
    </row>
    <row r="912" spans="5:11" ht="28.2" thickBot="1" x14ac:dyDescent="0.35">
      <c r="E912"/>
      <c r="F912" s="320" t="s">
        <v>137</v>
      </c>
      <c r="G912" s="106" t="s">
        <v>138</v>
      </c>
      <c r="H912" s="107" t="s">
        <v>139</v>
      </c>
    </row>
    <row r="913" spans="5:11" ht="15" thickBot="1" x14ac:dyDescent="0.35">
      <c r="E913"/>
      <c r="F913" s="321" t="s">
        <v>246</v>
      </c>
      <c r="G913" s="111">
        <v>56.5</v>
      </c>
      <c r="H913" s="112">
        <v>48</v>
      </c>
      <c r="I913">
        <v>128</v>
      </c>
      <c r="J913">
        <f>G913*I913/1000</f>
        <v>7.2320000000000002</v>
      </c>
    </row>
    <row r="914" spans="5:11" ht="15" thickBot="1" x14ac:dyDescent="0.35">
      <c r="E914"/>
      <c r="F914" s="321" t="s">
        <v>247</v>
      </c>
      <c r="G914" s="111">
        <v>43.8</v>
      </c>
      <c r="H914" s="112">
        <v>35</v>
      </c>
      <c r="I914">
        <v>65</v>
      </c>
      <c r="J914">
        <f t="shared" ref="J914" si="28">G914*I914/1000</f>
        <v>2.847</v>
      </c>
    </row>
    <row r="915" spans="5:11" ht="15" thickBot="1" x14ac:dyDescent="0.35">
      <c r="E915"/>
      <c r="F915" s="321" t="s">
        <v>248</v>
      </c>
      <c r="G915" s="111">
        <v>15</v>
      </c>
      <c r="H915" s="112">
        <v>12</v>
      </c>
    </row>
    <row r="916" spans="5:11" ht="15" thickBot="1" x14ac:dyDescent="0.35">
      <c r="E916"/>
      <c r="F916" s="321" t="s">
        <v>249</v>
      </c>
      <c r="G916" s="111">
        <v>14.3</v>
      </c>
      <c r="H916" s="112">
        <v>12</v>
      </c>
      <c r="I916">
        <v>16</v>
      </c>
      <c r="J916">
        <f t="shared" ref="J916:J917" si="29">G916*I916/1000</f>
        <v>0.2288</v>
      </c>
    </row>
    <row r="917" spans="5:11" ht="15" thickBot="1" x14ac:dyDescent="0.35">
      <c r="E917"/>
      <c r="F917" s="321" t="s">
        <v>250</v>
      </c>
      <c r="G917" s="111">
        <v>6</v>
      </c>
      <c r="H917" s="112">
        <v>6</v>
      </c>
      <c r="I917">
        <v>101.67</v>
      </c>
      <c r="J917">
        <f t="shared" si="29"/>
        <v>0.61002000000000001</v>
      </c>
    </row>
    <row r="919" spans="5:11" ht="25.2" thickBot="1" x14ac:dyDescent="0.35">
      <c r="E919"/>
      <c r="F919" s="302" t="s">
        <v>354</v>
      </c>
      <c r="K919" s="298">
        <f>J921+J922+J924+J925+J926+J927+J928+J929</f>
        <v>3.2665500000000001</v>
      </c>
    </row>
    <row r="920" spans="5:11" ht="15" thickBot="1" x14ac:dyDescent="0.35">
      <c r="E920"/>
      <c r="F920" s="323" t="s">
        <v>137</v>
      </c>
      <c r="G920" s="249" t="s">
        <v>138</v>
      </c>
      <c r="H920" s="250" t="s">
        <v>139</v>
      </c>
      <c r="K920" s="293"/>
    </row>
    <row r="921" spans="5:11" ht="15" thickBot="1" x14ac:dyDescent="0.35">
      <c r="E921"/>
      <c r="F921" s="321" t="s">
        <v>355</v>
      </c>
      <c r="G921" s="251">
        <v>50</v>
      </c>
      <c r="H921" s="252">
        <v>40</v>
      </c>
      <c r="I921">
        <v>12</v>
      </c>
      <c r="J921">
        <f>G921*I921/1000</f>
        <v>0.6</v>
      </c>
      <c r="K921" s="293"/>
    </row>
    <row r="922" spans="5:11" ht="15" thickBot="1" x14ac:dyDescent="0.35">
      <c r="E922"/>
      <c r="F922" s="321" t="s">
        <v>289</v>
      </c>
      <c r="G922" s="251">
        <v>25</v>
      </c>
      <c r="H922" s="252">
        <v>20</v>
      </c>
      <c r="I922">
        <v>14</v>
      </c>
      <c r="J922">
        <f t="shared" ref="J922:J929" si="30">G922*I922/1000</f>
        <v>0.35</v>
      </c>
      <c r="K922" s="293"/>
    </row>
    <row r="923" spans="5:11" ht="15" hidden="1" thickBot="1" x14ac:dyDescent="0.35">
      <c r="E923"/>
      <c r="F923" s="321" t="s">
        <v>356</v>
      </c>
      <c r="G923" s="251">
        <v>21.5</v>
      </c>
      <c r="H923" s="252">
        <v>15</v>
      </c>
      <c r="J923">
        <f t="shared" si="30"/>
        <v>0</v>
      </c>
      <c r="K923" s="293"/>
    </row>
    <row r="924" spans="5:11" ht="15" thickBot="1" x14ac:dyDescent="0.35">
      <c r="E924"/>
      <c r="F924" s="321" t="s">
        <v>253</v>
      </c>
      <c r="G924" s="251">
        <v>26.8</v>
      </c>
      <c r="H924" s="252">
        <v>20</v>
      </c>
      <c r="I924">
        <v>13</v>
      </c>
      <c r="J924">
        <f t="shared" si="30"/>
        <v>0.34840000000000004</v>
      </c>
      <c r="K924" s="293"/>
    </row>
    <row r="925" spans="5:11" ht="15" thickBot="1" x14ac:dyDescent="0.35">
      <c r="E925"/>
      <c r="F925" s="321" t="s">
        <v>259</v>
      </c>
      <c r="G925" s="251">
        <v>15.8</v>
      </c>
      <c r="H925" s="252">
        <v>12.5</v>
      </c>
      <c r="I925">
        <v>16</v>
      </c>
      <c r="J925">
        <f t="shared" si="30"/>
        <v>0.25280000000000002</v>
      </c>
      <c r="K925" s="293"/>
    </row>
    <row r="926" spans="5:11" ht="15" thickBot="1" x14ac:dyDescent="0.35">
      <c r="E926"/>
      <c r="F926" s="321" t="s">
        <v>260</v>
      </c>
      <c r="G926" s="251">
        <v>12</v>
      </c>
      <c r="H926" s="252">
        <v>10</v>
      </c>
      <c r="I926">
        <v>16</v>
      </c>
      <c r="J926">
        <f t="shared" si="30"/>
        <v>0.192</v>
      </c>
      <c r="K926" s="293"/>
    </row>
    <row r="927" spans="5:11" ht="15" thickBot="1" x14ac:dyDescent="0.35">
      <c r="E927"/>
      <c r="F927" s="321" t="s">
        <v>250</v>
      </c>
      <c r="G927" s="251">
        <v>5</v>
      </c>
      <c r="H927" s="252">
        <v>5</v>
      </c>
      <c r="I927">
        <v>101.67</v>
      </c>
      <c r="J927">
        <f t="shared" si="30"/>
        <v>0.50834999999999997</v>
      </c>
      <c r="K927" s="293"/>
    </row>
    <row r="928" spans="5:11" ht="15" thickBot="1" x14ac:dyDescent="0.35">
      <c r="E928"/>
      <c r="F928" s="321" t="s">
        <v>158</v>
      </c>
      <c r="G928" s="251">
        <v>2.5</v>
      </c>
      <c r="H928" s="252">
        <v>2.5</v>
      </c>
      <c r="I928">
        <v>46</v>
      </c>
      <c r="J928">
        <f t="shared" si="30"/>
        <v>0.115</v>
      </c>
      <c r="K928" s="293"/>
    </row>
    <row r="929" spans="5:11" ht="15" thickBot="1" x14ac:dyDescent="0.35">
      <c r="E929"/>
      <c r="F929" s="321" t="s">
        <v>290</v>
      </c>
      <c r="G929" s="251">
        <v>7.5</v>
      </c>
      <c r="H929" s="252">
        <v>7.5</v>
      </c>
      <c r="I929">
        <v>120</v>
      </c>
      <c r="J929">
        <f t="shared" si="30"/>
        <v>0.9</v>
      </c>
      <c r="K929" s="293"/>
    </row>
    <row r="930" spans="5:11" ht="15" thickBot="1" x14ac:dyDescent="0.35">
      <c r="E930"/>
      <c r="F930" s="321" t="s">
        <v>155</v>
      </c>
      <c r="G930" s="251">
        <v>200</v>
      </c>
      <c r="H930" s="252">
        <v>200</v>
      </c>
      <c r="K930" s="293"/>
    </row>
    <row r="931" spans="5:11" ht="15" thickBot="1" x14ac:dyDescent="0.35">
      <c r="E931"/>
      <c r="F931" s="321" t="s">
        <v>291</v>
      </c>
      <c r="G931" s="251">
        <v>200</v>
      </c>
      <c r="H931" s="252">
        <v>200</v>
      </c>
      <c r="K931" s="293"/>
    </row>
    <row r="933" spans="5:11" ht="24.6" x14ac:dyDescent="0.3">
      <c r="E933"/>
      <c r="F933" s="302" t="s">
        <v>333</v>
      </c>
      <c r="K933" s="279">
        <f>J936+J938+J939</f>
        <v>6.3683878000000007</v>
      </c>
    </row>
    <row r="934" spans="5:11" ht="15" thickBot="1" x14ac:dyDescent="0.35">
      <c r="E934"/>
      <c r="F934" s="322" t="s">
        <v>268</v>
      </c>
    </row>
    <row r="935" spans="5:11" ht="15" thickBot="1" x14ac:dyDescent="0.35">
      <c r="E935"/>
      <c r="F935" s="323" t="s">
        <v>137</v>
      </c>
      <c r="G935" s="249" t="s">
        <v>138</v>
      </c>
      <c r="H935" s="250" t="s">
        <v>139</v>
      </c>
    </row>
    <row r="936" spans="5:11" ht="15" thickBot="1" x14ac:dyDescent="0.35">
      <c r="E936"/>
      <c r="F936" s="321" t="s">
        <v>334</v>
      </c>
      <c r="G936" s="251">
        <v>63</v>
      </c>
      <c r="H936" s="252">
        <v>63</v>
      </c>
      <c r="I936">
        <v>40</v>
      </c>
      <c r="J936">
        <f>G936*I936/1000</f>
        <v>2.52</v>
      </c>
    </row>
    <row r="937" spans="5:11" ht="15" thickBot="1" x14ac:dyDescent="0.35">
      <c r="E937"/>
      <c r="F937" s="321" t="s">
        <v>155</v>
      </c>
      <c r="G937" s="251">
        <v>378</v>
      </c>
      <c r="H937" s="252">
        <v>378</v>
      </c>
    </row>
    <row r="938" spans="5:11" ht="15" thickBot="1" x14ac:dyDescent="0.35">
      <c r="E938"/>
      <c r="F938" s="321" t="s">
        <v>265</v>
      </c>
      <c r="G938" s="251">
        <v>3.15</v>
      </c>
      <c r="H938" s="252">
        <v>3.15</v>
      </c>
      <c r="I938">
        <v>15</v>
      </c>
      <c r="J938">
        <f>G938*I938/1000</f>
        <v>4.725E-2</v>
      </c>
    </row>
    <row r="939" spans="5:11" ht="15" thickBot="1" x14ac:dyDescent="0.35">
      <c r="E939"/>
      <c r="F939" s="321" t="s">
        <v>148</v>
      </c>
      <c r="G939" s="251">
        <v>8.57</v>
      </c>
      <c r="H939" s="252">
        <v>8.57</v>
      </c>
      <c r="I939">
        <v>443.54</v>
      </c>
      <c r="J939">
        <f>G939*I939/1000</f>
        <v>3.8011378000000002</v>
      </c>
    </row>
    <row r="941" spans="5:11" ht="28.8" x14ac:dyDescent="0.3">
      <c r="E941"/>
      <c r="F941" s="353" t="s">
        <v>404</v>
      </c>
      <c r="K941" s="279">
        <f>J952+J957+J958+J960+J962</f>
        <v>21.981131999999999</v>
      </c>
    </row>
    <row r="942" spans="5:11" hidden="1" x14ac:dyDescent="0.3">
      <c r="E942"/>
      <c r="F942" s="354" t="s">
        <v>129</v>
      </c>
    </row>
    <row r="943" spans="5:11" hidden="1" x14ac:dyDescent="0.3">
      <c r="E943"/>
      <c r="K943"/>
    </row>
    <row r="944" spans="5:11" hidden="1" x14ac:dyDescent="0.3">
      <c r="E944"/>
      <c r="F944" s="325" t="s">
        <v>130</v>
      </c>
      <c r="K944"/>
    </row>
    <row r="945" spans="5:11" hidden="1" x14ac:dyDescent="0.3">
      <c r="E945"/>
      <c r="F945" s="328" t="s">
        <v>131</v>
      </c>
      <c r="K945"/>
    </row>
    <row r="946" spans="5:11" hidden="1" x14ac:dyDescent="0.3">
      <c r="E946"/>
      <c r="F946" s="328" t="s">
        <v>132</v>
      </c>
      <c r="K946"/>
    </row>
    <row r="947" spans="5:11" hidden="1" x14ac:dyDescent="0.3">
      <c r="E947"/>
      <c r="F947" s="354" t="s">
        <v>405</v>
      </c>
      <c r="K947"/>
    </row>
    <row r="948" spans="5:11" ht="15.6" thickBot="1" x14ac:dyDescent="0.35">
      <c r="E948"/>
      <c r="F948" s="355" t="s">
        <v>273</v>
      </c>
      <c r="K948"/>
    </row>
    <row r="949" spans="5:11" ht="28.2" thickBot="1" x14ac:dyDescent="0.35">
      <c r="E949"/>
      <c r="F949" s="320" t="s">
        <v>137</v>
      </c>
      <c r="G949" s="106" t="s">
        <v>138</v>
      </c>
      <c r="H949" s="107" t="s">
        <v>139</v>
      </c>
      <c r="K949"/>
    </row>
    <row r="950" spans="5:11" ht="15" thickBot="1" x14ac:dyDescent="0.35">
      <c r="E950"/>
      <c r="F950" s="321" t="s">
        <v>370</v>
      </c>
      <c r="G950" s="111">
        <v>123</v>
      </c>
      <c r="H950" s="112">
        <v>98.8</v>
      </c>
      <c r="K950"/>
    </row>
    <row r="951" spans="5:11" ht="15" thickBot="1" x14ac:dyDescent="0.35">
      <c r="E951"/>
      <c r="F951" s="321" t="s">
        <v>371</v>
      </c>
      <c r="G951" s="111">
        <v>159</v>
      </c>
      <c r="H951" s="112">
        <v>73.8</v>
      </c>
      <c r="K951"/>
    </row>
    <row r="952" spans="5:11" ht="15" thickBot="1" x14ac:dyDescent="0.35">
      <c r="E952"/>
      <c r="F952" s="321" t="s">
        <v>406</v>
      </c>
      <c r="G952" s="111">
        <v>126</v>
      </c>
      <c r="H952" s="112">
        <v>73.8</v>
      </c>
      <c r="I952">
        <v>130</v>
      </c>
      <c r="J952">
        <f>G952*I952/1000</f>
        <v>16.38</v>
      </c>
      <c r="K952"/>
    </row>
    <row r="953" spans="5:11" ht="15" hidden="1" thickBot="1" x14ac:dyDescent="0.35">
      <c r="E953"/>
      <c r="F953" s="321" t="s">
        <v>372</v>
      </c>
      <c r="G953" s="111">
        <v>106</v>
      </c>
      <c r="H953" s="301">
        <v>73.8</v>
      </c>
      <c r="K953"/>
    </row>
    <row r="954" spans="5:11" ht="15" hidden="1" thickBot="1" x14ac:dyDescent="0.35">
      <c r="E954"/>
      <c r="F954" s="321" t="s">
        <v>407</v>
      </c>
      <c r="G954" s="111">
        <v>105</v>
      </c>
      <c r="H954" s="301">
        <v>73.8</v>
      </c>
      <c r="K954"/>
    </row>
    <row r="955" spans="5:11" ht="15" hidden="1" thickBot="1" x14ac:dyDescent="0.35">
      <c r="E955"/>
      <c r="F955" s="321" t="s">
        <v>373</v>
      </c>
      <c r="G955" s="111">
        <v>75</v>
      </c>
      <c r="H955" s="301">
        <v>73.8</v>
      </c>
      <c r="K955"/>
    </row>
    <row r="956" spans="5:11" ht="15" thickBot="1" x14ac:dyDescent="0.35">
      <c r="E956"/>
      <c r="F956" s="330" t="s">
        <v>408</v>
      </c>
      <c r="G956" s="116" t="s">
        <v>147</v>
      </c>
      <c r="H956" s="258" t="s">
        <v>147</v>
      </c>
      <c r="K956"/>
    </row>
    <row r="957" spans="5:11" ht="15" thickBot="1" x14ac:dyDescent="0.35">
      <c r="E957"/>
      <c r="F957" s="321" t="s">
        <v>278</v>
      </c>
      <c r="G957" s="111">
        <v>18.8</v>
      </c>
      <c r="H957" s="112">
        <v>18.8</v>
      </c>
      <c r="I957">
        <v>41.4</v>
      </c>
      <c r="J957">
        <f t="shared" ref="J957:J962" si="31">G957*I957/1000</f>
        <v>0.77832000000000001</v>
      </c>
      <c r="K957"/>
    </row>
    <row r="958" spans="5:11" ht="15" thickBot="1" x14ac:dyDescent="0.35">
      <c r="E958"/>
      <c r="F958" s="321" t="s">
        <v>279</v>
      </c>
      <c r="G958" s="111">
        <v>26.3</v>
      </c>
      <c r="H958" s="112">
        <v>26.3</v>
      </c>
      <c r="I958">
        <v>45.99</v>
      </c>
      <c r="J958">
        <f t="shared" si="31"/>
        <v>1.2095370000000001</v>
      </c>
      <c r="K958"/>
    </row>
    <row r="959" spans="5:11" ht="15" thickBot="1" x14ac:dyDescent="0.35">
      <c r="E959"/>
      <c r="F959" s="321" t="s">
        <v>145</v>
      </c>
      <c r="G959" s="111">
        <v>26.3</v>
      </c>
      <c r="H959" s="112">
        <v>26.3</v>
      </c>
    </row>
    <row r="960" spans="5:11" ht="15" thickBot="1" x14ac:dyDescent="0.35">
      <c r="E960"/>
      <c r="F960" s="321" t="s">
        <v>280</v>
      </c>
      <c r="G960" s="111">
        <v>10</v>
      </c>
      <c r="H960" s="112">
        <v>10</v>
      </c>
      <c r="I960">
        <v>195</v>
      </c>
      <c r="J960">
        <f t="shared" si="31"/>
        <v>1.95</v>
      </c>
    </row>
    <row r="961" spans="5:11" ht="15" thickBot="1" x14ac:dyDescent="0.35">
      <c r="E961"/>
      <c r="F961" s="330" t="s">
        <v>281</v>
      </c>
      <c r="G961" s="116" t="s">
        <v>147</v>
      </c>
      <c r="H961" s="117">
        <v>125</v>
      </c>
    </row>
    <row r="962" spans="5:11" ht="15" thickBot="1" x14ac:dyDescent="0.35">
      <c r="E962"/>
      <c r="F962" s="321" t="s">
        <v>148</v>
      </c>
      <c r="G962" s="111">
        <v>3.75</v>
      </c>
      <c r="H962" s="112">
        <v>3.75</v>
      </c>
      <c r="I962">
        <v>443.54</v>
      </c>
      <c r="J962">
        <f t="shared" si="31"/>
        <v>1.6632750000000001</v>
      </c>
    </row>
    <row r="964" spans="5:11" ht="25.2" thickBot="1" x14ac:dyDescent="0.35">
      <c r="E964"/>
      <c r="F964" s="302" t="s">
        <v>299</v>
      </c>
      <c r="K964" s="279">
        <f>J966+J967+J969</f>
        <v>2.6265999999999994</v>
      </c>
    </row>
    <row r="965" spans="5:11" ht="15" thickBot="1" x14ac:dyDescent="0.35">
      <c r="E965"/>
      <c r="F965" s="323" t="s">
        <v>137</v>
      </c>
      <c r="G965" s="249" t="s">
        <v>138</v>
      </c>
      <c r="H965" s="250" t="s">
        <v>139</v>
      </c>
    </row>
    <row r="966" spans="5:11" ht="15" thickBot="1" x14ac:dyDescent="0.35">
      <c r="E966"/>
      <c r="F966" s="321" t="s">
        <v>300</v>
      </c>
      <c r="G966" s="251">
        <v>20</v>
      </c>
      <c r="H966" s="252">
        <v>50</v>
      </c>
      <c r="I966">
        <v>93.03</v>
      </c>
      <c r="J966">
        <f>G966*I966/1000</f>
        <v>1.8605999999999998</v>
      </c>
    </row>
    <row r="967" spans="5:11" ht="15" thickBot="1" x14ac:dyDescent="0.35">
      <c r="E967"/>
      <c r="F967" s="321" t="s">
        <v>158</v>
      </c>
      <c r="G967" s="251">
        <v>16</v>
      </c>
      <c r="H967" s="252">
        <v>16</v>
      </c>
      <c r="I967">
        <v>46</v>
      </c>
      <c r="J967">
        <f>G967*I967/1000</f>
        <v>0.73599999999999999</v>
      </c>
    </row>
    <row r="968" spans="5:11" ht="15" thickBot="1" x14ac:dyDescent="0.35">
      <c r="E968"/>
      <c r="F968" s="326" t="s">
        <v>307</v>
      </c>
      <c r="G968" s="270">
        <v>11</v>
      </c>
      <c r="H968" s="257">
        <v>11</v>
      </c>
    </row>
    <row r="969" spans="5:11" ht="15" thickBot="1" x14ac:dyDescent="0.35">
      <c r="E969"/>
      <c r="F969" s="321" t="s">
        <v>308</v>
      </c>
      <c r="G969" s="251">
        <v>0.2</v>
      </c>
      <c r="H969" s="252">
        <v>0.2</v>
      </c>
      <c r="I969">
        <v>150</v>
      </c>
      <c r="J969">
        <f>G969*I969/1000</f>
        <v>0.03</v>
      </c>
    </row>
    <row r="970" spans="5:11" ht="15" thickBot="1" x14ac:dyDescent="0.35">
      <c r="E970"/>
      <c r="F970" s="321" t="s">
        <v>155</v>
      </c>
      <c r="G970" s="251">
        <v>203</v>
      </c>
      <c r="H970" s="252">
        <v>203</v>
      </c>
    </row>
    <row r="972" spans="5:11" x14ac:dyDescent="0.3">
      <c r="E972"/>
      <c r="F972" s="303" t="s">
        <v>14</v>
      </c>
      <c r="G972">
        <v>60</v>
      </c>
      <c r="I972">
        <v>29.72</v>
      </c>
      <c r="K972" s="279">
        <f>G972*I972/1000</f>
        <v>1.7831999999999999</v>
      </c>
    </row>
    <row r="974" spans="5:11" x14ac:dyDescent="0.3">
      <c r="E974"/>
      <c r="F974" s="336" t="s">
        <v>367</v>
      </c>
      <c r="G974">
        <v>150</v>
      </c>
      <c r="I974">
        <v>130</v>
      </c>
      <c r="K974" s="279">
        <f>G974*I974/1000</f>
        <v>19.5</v>
      </c>
    </row>
  </sheetData>
  <mergeCells count="32">
    <mergeCell ref="F17:J17"/>
    <mergeCell ref="F24:J24"/>
    <mergeCell ref="F134:J134"/>
    <mergeCell ref="G144:H144"/>
    <mergeCell ref="G145:H145"/>
    <mergeCell ref="F397:J397"/>
    <mergeCell ref="F404:J404"/>
    <mergeCell ref="G430:H430"/>
    <mergeCell ref="G431:H431"/>
    <mergeCell ref="E176:F176"/>
    <mergeCell ref="E177:F177"/>
    <mergeCell ref="E178:F178"/>
    <mergeCell ref="E179:F179"/>
    <mergeCell ref="E769:F769"/>
    <mergeCell ref="F630:J630"/>
    <mergeCell ref="G732:H732"/>
    <mergeCell ref="G733:H733"/>
    <mergeCell ref="E766:F766"/>
    <mergeCell ref="E767:F767"/>
    <mergeCell ref="E768:F768"/>
    <mergeCell ref="E817:F817"/>
    <mergeCell ref="E808:E810"/>
    <mergeCell ref="F808:G810"/>
    <mergeCell ref="H808:I808"/>
    <mergeCell ref="H809:I809"/>
    <mergeCell ref="H810:I810"/>
    <mergeCell ref="E811:F811"/>
    <mergeCell ref="E812:F812"/>
    <mergeCell ref="E813:F813"/>
    <mergeCell ref="E814:F814"/>
    <mergeCell ref="E815:F815"/>
    <mergeCell ref="E816:F816"/>
  </mergeCells>
  <hyperlinks>
    <hyperlink ref="F7" r:id="rId1" tooltip="Открыть страницу о продукте" display="https://pbprog.ru/tk/pi-1651"/>
    <hyperlink ref="F8" r:id="rId2" tooltip="Открыть страницу о продукте" display="https://pbprog.ru/tk/pi-484"/>
    <hyperlink ref="F9" r:id="rId3" tooltip="Открыть страницу о продукте" display="https://pbprog.ru/tk/pi-1183"/>
    <hyperlink ref="F10" r:id="rId4" tooltip="Открыть страницу о продукте" display="https://pbprog.ru/tk/pi-39"/>
    <hyperlink ref="F12" r:id="rId5" tooltip="Открыть страницу о продукте" display="https://pbprog.ru/tk/pi-1647"/>
    <hyperlink ref="F14" r:id="rId6" tooltip="Открыть страницу о продукте" display="https://pbprog.ru/tk/pi-1647"/>
    <hyperlink ref="F20" r:id="rId7" tooltip="Открыть страницу о продукте" display="https://pbprog.ru/tk/pi-698"/>
    <hyperlink ref="F21" r:id="rId8" tooltip="Открыть страницу о продукте" display="https://pbprog.ru/tk/pi-39"/>
    <hyperlink ref="F27" r:id="rId9" tooltip="Открыть рецептуру блюда" display="https://pbprog.ru/tk/tu-496"/>
    <hyperlink ref="F28" r:id="rId10" tooltip="Открыть страницу о продукте" display="https://pbprog.ru/tk/pi-1653"/>
    <hyperlink ref="F29" r:id="rId11" tooltip="Открыть страницу о продукте" display="https://pbprog.ru/tk/pi-147"/>
    <hyperlink ref="F30" r:id="rId12" tooltip="Открыть страницу о продукте" display="https://pbprog.ru/tk/pi-39"/>
    <hyperlink ref="F36" r:id="rId13" tooltip="Открыть страницу о продукте" display="https://pbprog.ru/tk/pi-349"/>
    <hyperlink ref="F37" r:id="rId14" tooltip="Открыть страницу о продукте" display="https://pbprog.ru/tk/pi-1800"/>
    <hyperlink ref="F38" r:id="rId15" tooltip="Открыть страницу о продукте" display="https://pbprog.ru/tk/pi-1224"/>
    <hyperlink ref="F39" r:id="rId16" tooltip="Открыть страницу о продукте" display="https://pbprog.ru/tk/pi-153"/>
    <hyperlink ref="F40" r:id="rId17" tooltip="Открыть страницу о продукте" display="https://pbprog.ru/tk/pi-1181"/>
    <hyperlink ref="F45" r:id="rId18" tooltip="Открыть страницу о продукте" display="https://pbprog.ru/tk/pi-102"/>
    <hyperlink ref="F46" r:id="rId19" tooltip="Открыть страницу о продукте" display="https://pbprog.ru/tk/pi-794"/>
    <hyperlink ref="F47" r:id="rId20" tooltip="Открыть страницу о продукте" display="https://pbprog.ru/tk/pi-1742"/>
    <hyperlink ref="F48" r:id="rId21" tooltip="Открыть страницу о продукте" display="https://pbprog.ru/tk/pi-1671"/>
    <hyperlink ref="F49" r:id="rId22" tooltip="Открыть рецептуру блюда" display="https://pbprog.ru/tk/tu-257"/>
    <hyperlink ref="F50" r:id="rId23" tooltip="Открыть страницу о продукте" display="https://pbprog.ru/tk/pi-791"/>
    <hyperlink ref="F51" r:id="rId24" tooltip="Открыть страницу о продукте" display="https://pbprog.ru/tk/pi-1179"/>
    <hyperlink ref="F52" r:id="rId25" tooltip="Открыть страницу о продукте" display="https://pbprog.ru/tk/pi-153"/>
    <hyperlink ref="F53" r:id="rId26" tooltip="Открыть страницу о продукте" display="https://pbprog.ru/tk/pi-1181"/>
    <hyperlink ref="F54" r:id="rId27" tooltip="Открыть рецептуру блюда" display="https://pbprog.ru/tk/tu-43"/>
    <hyperlink ref="F55" r:id="rId28" tooltip="Открыть страницу о продукте" display="https://pbprog.ru/tk/pi-1666"/>
    <hyperlink ref="F56" r:id="rId29" tooltip="Открыть страницу о продукте" display="https://pbprog.ru/tk/pi-1636"/>
    <hyperlink ref="F57" r:id="rId30" tooltip="Открыть страницу о продукте" display="https://pbprog.ru/tk/pi-39"/>
    <hyperlink ref="F58" r:id="rId31" tooltip="Открыть страницу о продукте" display="https://pbprog.ru/tk/pi-1741"/>
    <hyperlink ref="F59" r:id="rId32" tooltip="Открыть страницу о продукте" display="https://pbprog.ru/tk/pi-327"/>
    <hyperlink ref="F65" r:id="rId33" display="javascript:void(0);"/>
    <hyperlink ref="F68" r:id="rId34" tooltip="Открыть страницу о продукте" display="https://pbprog.ru/tk/pi-1204"/>
    <hyperlink ref="F69" r:id="rId35" tooltip="Открыть страницу о продукте" display="https://pbprog.ru/tk/pi-39"/>
    <hyperlink ref="F71" r:id="rId36" tooltip="Открыть страницу о продукте" display="https://pbprog.ru/tk/pi-1647"/>
    <hyperlink ref="F77" r:id="rId37" display="javascript:void(0);"/>
    <hyperlink ref="F80" r:id="rId38" tooltip="Открыть страницу о продукте" display="https://pbprog.ru/tk/pi-44"/>
    <hyperlink ref="F81" r:id="rId39" tooltip="Открыть страницу о продукте" display="https://pbprog.ru/tk/pi-981"/>
    <hyperlink ref="F82" r:id="rId40" tooltip="Открыть страницу о продукте" display="https://pbprog.ru/tk/pi-345"/>
    <hyperlink ref="F84" r:id="rId41" tooltip="Открыть страницу о продукте" display="https://pbprog.ru/tk/pi-804"/>
    <hyperlink ref="F85" r:id="rId42" tooltip="Открыть страницу о продукте" display="https://pbprog.ru/tk/pi-187"/>
    <hyperlink ref="F86" r:id="rId43" tooltip="Открыть страницу о продукте" display="https://pbprog.ru/tk/pi-39"/>
    <hyperlink ref="F87" r:id="rId44" tooltip="Открыть страницу о продукте" display="https://pbprog.ru/tk/pi-1641"/>
    <hyperlink ref="F89" r:id="rId45" tooltip="Открыть страницу о продукте" display="https://pbprog.ru/tk/pi-1647"/>
    <hyperlink ref="F124" r:id="rId46" display="javascript:void(0);"/>
    <hyperlink ref="F128" r:id="rId47" tooltip="Открыть страницу о продукте" display="https://pbprog.ru/tk/pi-698"/>
    <hyperlink ref="F129" r:id="rId48" tooltip="Открыть страницу о продукте" display="https://pbprog.ru/tk/pi-39"/>
    <hyperlink ref="F130" r:id="rId49" tooltip="Открыть страницу о продукте" display="https://pbprog.ru/tk/pi-1653"/>
    <hyperlink ref="F131" r:id="rId50" tooltip="Открыть страницу о продукте" display="https://pbprog.ru/tk/pi-39"/>
    <hyperlink ref="F137" r:id="rId51" tooltip="Открыть страницу о продукте" display="https://pbprog.ru/tk/pi-1647"/>
    <hyperlink ref="F138" r:id="rId52" tooltip="Открыть страницу о продукте" display="https://pbprog.ru/tk/pi-1753"/>
    <hyperlink ref="F139" r:id="rId53" tooltip="Открыть страницу о продукте" display="https://pbprog.ru/tk/pi-805"/>
    <hyperlink ref="F140" r:id="rId54" tooltip="Открыть страницу о продукте" display="https://pbprog.ru/tk/pi-369"/>
    <hyperlink ref="F155" r:id="rId55" display="javascript:void(0);"/>
    <hyperlink ref="F158" r:id="rId56" tooltip="Открыть страницу о продукте" display="https://pbprog.ru/tk/pi-95"/>
    <hyperlink ref="F159" r:id="rId57" tooltip="Открыть страницу о продукте" display="https://pbprog.ru/tk/pi-102"/>
    <hyperlink ref="F160" r:id="rId58" tooltip="Открыть страницу о продукте" display="https://pbprog.ru/tk/pi-1179"/>
    <hyperlink ref="F161" r:id="rId59" tooltip="Открыть страницу о продукте" display="https://pbprog.ru/tk/pi-153"/>
    <hyperlink ref="F162" r:id="rId60" tooltip="Открыть страницу о продукте" display="https://pbprog.ru/tk/pi-1642"/>
    <hyperlink ref="F163" r:id="rId61" tooltip="Открыть страницу о продукте" display="https://pbprog.ru/tk/pi-1181"/>
    <hyperlink ref="F164" r:id="rId62" tooltip="Открыть страницу о продукте" display="https://pbprog.ru/tk/pi-1637"/>
    <hyperlink ref="F165" r:id="rId63" tooltip="Открыть страницу о продукте" display="https://pbprog.ru/tk/pi-1636"/>
    <hyperlink ref="F166" r:id="rId64" tooltip="Открыть страницу о продукте" display="https://pbprog.ru/tk/pi-39"/>
    <hyperlink ref="F170" r:id="rId65" tooltip="Открыть страницу о продукте" display="https://pbprog.ru/databases/foodstuffsschp/4/152.php"/>
    <hyperlink ref="F171" r:id="rId66" tooltip="Открыть страницу о продукте" display="https://pbprog.ru/databases/foodstuffsschp/4/152.php"/>
    <hyperlink ref="F172" r:id="rId67" tooltip="Открыть страницу о продукте" display="https://pbprog.ru/databases/foodstuffsschp/10/8.php"/>
    <hyperlink ref="F174" r:id="rId68" tooltip="Открыть страницу о продукте" display="https://pbprog.ru/databases/foodstuffsschp/12/314.php"/>
    <hyperlink ref="F175" r:id="rId69" tooltip="Открыть страницу о продукте" display="https://pbprog.ru/databases/foodstuffsschp/12/5.php"/>
    <hyperlink ref="E176" r:id="rId70" tooltip="Открыть страницу о продукте" display="https://pbprog.ru/databases/foodstuffsschp/9/19.php"/>
    <hyperlink ref="E177" r:id="rId71" tooltip="Открыть страницу о продукте" display="https://pbprog.ru/databases/foodstuffsschp/10/8.php"/>
    <hyperlink ref="E178" r:id="rId72" tooltip="Открыть страницу о продукте" display="https://pbprog.ru/databases/foodstuffsschp/13/118.php"/>
    <hyperlink ref="F183" r:id="rId73" tooltip="Открыть страницу о продукте" display="https://pbprog.ru/tk/pi-1643"/>
    <hyperlink ref="F184" r:id="rId74" tooltip="Открыть страницу о продукте" display="https://pbprog.ru/tk/pi-396"/>
    <hyperlink ref="F185" r:id="rId75" tooltip="Открыть страницу о продукте" display="https://pbprog.ru/tk/pi-61"/>
    <hyperlink ref="F186" r:id="rId76" tooltip="Открыть страницу о продукте" display="https://pbprog.ru/tk/pi-139"/>
    <hyperlink ref="F187" r:id="rId77" tooltip="Открыть страницу о продукте" display="https://pbprog.ru/tk/pi-689"/>
    <hyperlink ref="F188" r:id="rId78" tooltip="Открыть страницу о продукте" display="https://pbprog.ru/tk/pi-78"/>
    <hyperlink ref="F190" r:id="rId79" tooltip="Открыть страницу о продукте" display="https://pbprog.ru/tk/pi-1653"/>
    <hyperlink ref="F192" r:id="rId80" tooltip="Открыть страницу о продукте" display="https://pbprog.ru/tk/pi-148"/>
    <hyperlink ref="F193" r:id="rId81" tooltip="Открыть страницу о продукте" display="https://pbprog.ru/tk/pi-39"/>
    <hyperlink ref="F204" r:id="rId82" display="javascript:void(0);"/>
    <hyperlink ref="F211" r:id="rId83" tooltip="Открыть страницу о продукте" display="https://pbprog.ru/tk/pi-253"/>
    <hyperlink ref="F212" r:id="rId84" tooltip="Открыть страницу о продукте" display="https://pbprog.ru/tk/pi-1651"/>
    <hyperlink ref="F213" r:id="rId85" tooltip="Открыть страницу о продукте" display="https://pbprog.ru/tk/pi-1159"/>
    <hyperlink ref="F214" r:id="rId86" tooltip="Открыть страницу о продукте" display="https://pbprog.ru/tk/pi-39"/>
    <hyperlink ref="F215" r:id="rId87" tooltip="Открыть страницу о продукте" display="https://pbprog.ru/tk/pi-1275"/>
    <hyperlink ref="F216" r:id="rId88" tooltip="Открыть страницу о продукте" display="https://pbprog.ru/tk/pi-1653"/>
    <hyperlink ref="F217" r:id="rId89" tooltip="Открыть страницу о продукте" display="https://pbprog.ru/tk/pi-327"/>
    <hyperlink ref="F218" r:id="rId90" tooltip="Открыть страницу о продукте" display="https://pbprog.ru/tk/pi-244"/>
    <hyperlink ref="F220" r:id="rId91" tooltip="Открыть страницу о продукте" display="https://pbprog.ru/tk/pi-1639"/>
    <hyperlink ref="F102" r:id="rId92" display="javascript:void(0);"/>
    <hyperlink ref="F108" r:id="rId93" tooltip="Открыть страницу о продукте" display="https://pbprog.ru/tk/pi-1620"/>
    <hyperlink ref="F109" r:id="rId94" tooltip="Открыть страницу о продукте" display="https://pbprog.ru/tk/pi-166"/>
    <hyperlink ref="F110" r:id="rId95" tooltip="Открыть страницу о продукте" display="https://pbprog.ru/tk/pi-39"/>
    <hyperlink ref="F111" r:id="rId96" tooltip="Открыть страницу о продукте" display="https://pbprog.ru/tk/pi-1159"/>
    <hyperlink ref="F112" r:id="rId97" tooltip="Открыть страницу о продукте" display="https://pbprog.ru/tk/pi-1651"/>
    <hyperlink ref="F113" r:id="rId98" tooltip="Открыть страницу о продукте" display="https://pbprog.ru/tk/pi-1653"/>
    <hyperlink ref="F114" r:id="rId99" tooltip="Открыть страницу о продукте" display="https://pbprog.ru/tk/pi-1335"/>
    <hyperlink ref="F115" r:id="rId100" tooltip="Открыть страницу о продукте" display="https://pbprog.ru/tk/pi-471"/>
    <hyperlink ref="F116" r:id="rId101" tooltip="Открыть страницу о продукте" display="https://pbprog.ru/tk/pi-1647"/>
    <hyperlink ref="F224" r:id="rId102" tooltip="Открыть страницу о продукте" display="https://pbprog.ru/tk/pi-1800"/>
    <hyperlink ref="F228" r:id="rId103" tooltip="Открыть страницу о продукте" display="https://pbprog.ru/tk/pi-244"/>
    <hyperlink ref="F229" r:id="rId104" tooltip="Открыть рецептуру блюда" display="https://pbprog.ru/tk/t1-35"/>
    <hyperlink ref="F230" r:id="rId105" tooltip="Открыть страницу о продукте" display="https://pbprog.ru/tk/pi-39"/>
    <hyperlink ref="F231" r:id="rId106" tooltip="Открыть страницу о продукте" display="https://pbprog.ru/tk/pi-102"/>
    <hyperlink ref="F232" r:id="rId107" tooltip="Открыть страницу о продукте" display="https://pbprog.ru/tk/pi-229"/>
    <hyperlink ref="F233" r:id="rId108" tooltip="Открыть страницу о продукте" display="https://pbprog.ru/tk/pi-206"/>
    <hyperlink ref="F234" r:id="rId109" tooltip="Открыть страницу о продукте" display="https://pbprog.ru/tk/pi-480"/>
    <hyperlink ref="F235" r:id="rId110" tooltip="Открыть страницу о продукте" display="https://pbprog.ru/tk/pi-166"/>
    <hyperlink ref="F236" r:id="rId111" tooltip="Открыть страницу о продукте" display="https://pbprog.ru/tk/pi-265"/>
    <hyperlink ref="F237" r:id="rId112" tooltip="Открыть страницу о продукте" display="https://pbprog.ru/tk/pi-256"/>
    <hyperlink ref="F238" r:id="rId113" tooltip="Открыть страницу о продукте" display="https://pbprog.ru/tk/pi-42"/>
    <hyperlink ref="F239" r:id="rId114" tooltip="Открыть страницу о продукте" display="https://pbprog.ru/tk/pi-964"/>
    <hyperlink ref="F240" r:id="rId115" tooltip="Открыть страницу о продукте" display="https://pbprog.ru/tk/pi-153"/>
    <hyperlink ref="F246" r:id="rId116" tooltip="Открыть страницу о продукте" display="https://pbprog.ru/tk/pi-1219"/>
    <hyperlink ref="F247" r:id="rId117" tooltip="Открыть страницу о продукте" display="https://pbprog.ru/tk/pi-39"/>
    <hyperlink ref="F248" r:id="rId118" tooltip="Открыть страницу о продукте" display="https://pbprog.ru/tk/pi-327"/>
    <hyperlink ref="F249" r:id="rId119" tooltip="Открыть страницу о продукте" display="https://pbprog.ru/tk/pi-1647"/>
    <hyperlink ref="F256" r:id="rId120" display="javascript:void(0);"/>
    <hyperlink ref="F261" r:id="rId121" tooltip="Открыть страницу о продукте" display="https://pbprog.ru/tk/pi-562"/>
    <hyperlink ref="F262" r:id="rId122" tooltip="Открыть страницу о продукте" display="https://pbprog.ru/tk/pi-561"/>
    <hyperlink ref="F263" r:id="rId123" tooltip="Открыть страницу о продукте" display="https://pbprog.ru/tk/pi-563"/>
    <hyperlink ref="F264" r:id="rId124" tooltip="Открыть страницу о продукте" display="https://pbprog.ru/tk/pi-564"/>
    <hyperlink ref="F265" r:id="rId125" tooltip="Открыть страницу о продукте" display="https://pbprog.ru/tk/pi-565"/>
    <hyperlink ref="F266" r:id="rId126" tooltip="Открыть страницу о продукте" display="https://pbprog.ru/tk/pi-571"/>
    <hyperlink ref="F267" r:id="rId127" tooltip="Открыть страницу о продукте" display="https://pbprog.ru/tk/pi-573"/>
    <hyperlink ref="F268" r:id="rId128" tooltip="Открыть страницу о продукте" display="https://pbprog.ru/tk/pi-1181"/>
    <hyperlink ref="F269" r:id="rId129" tooltip="Открыть страницу о продукте" display="https://pbprog.ru/tk/pi-153"/>
    <hyperlink ref="F270" r:id="rId130" tooltip="Открыть страницу о продукте" display="https://pbprog.ru/tk/pi-1642"/>
    <hyperlink ref="F271" r:id="rId131" tooltip="Открыть страницу о продукте" display="https://pbprog.ru/tk/pi-1182"/>
    <hyperlink ref="F279" r:id="rId132" display="javascript:void(0);"/>
    <hyperlink ref="F282" r:id="rId133" tooltip="Открыть страницу о продукте" display="https://pbprog.ru/tk/pi-1781"/>
    <hyperlink ref="F283" r:id="rId134" tooltip="Открыть страницу о продукте" display="https://pbprog.ru/tk/pi-1653"/>
    <hyperlink ref="F284" r:id="rId135" tooltip="Открыть страницу о продукте" display="https://pbprog.ru/tk/pi-39"/>
    <hyperlink ref="F297" r:id="rId136" display="javascript:void(0);"/>
    <hyperlink ref="F300" r:id="rId137" tooltip="Открыть страницу о продукте" display="https://pbprog.ru/tk/pi-166"/>
    <hyperlink ref="F301" r:id="rId138" tooltip="Открыть страницу о продукте" display="https://pbprog.ru/tk/pi-1183"/>
    <hyperlink ref="F302" r:id="rId139" tooltip="Открыть страницу о продукте" display="https://pbprog.ru/tk/pi-39"/>
    <hyperlink ref="F303" r:id="rId140" tooltip="Открыть страницу о продукте" display="https://pbprog.ru/tk/pi-1653"/>
    <hyperlink ref="F305" r:id="rId141" tooltip="Открыть страницу о продукте" display="https://pbprog.ru/tk/pi-1647"/>
    <hyperlink ref="F310" r:id="rId142" display="javascript:void(0);"/>
    <hyperlink ref="F314" r:id="rId143" tooltip="Открыть страницу о продукте" display="https://pbprog.ru/tk/pi-698"/>
    <hyperlink ref="F315" r:id="rId144" tooltip="Открыть страницу о продукте" display="https://pbprog.ru/tk/pi-39"/>
    <hyperlink ref="F316" r:id="rId145" tooltip="Открыть страницу о продукте" display="https://pbprog.ru/tk/pi-1653"/>
    <hyperlink ref="F317" r:id="rId146" tooltip="Открыть страницу о продукте" display="https://pbprog.ru/tk/pi-39"/>
    <hyperlink ref="F327" r:id="rId147" tooltip="Открыть страницу о продукте" display="https://pbprog.ru/tk/pi-349"/>
    <hyperlink ref="F328" r:id="rId148" tooltip="Открыть страницу о продукте" display="https://pbprog.ru/tk/pi-1800"/>
    <hyperlink ref="F329" r:id="rId149" tooltip="Открыть страницу о продукте" display="https://pbprog.ru/tk/pi-1224"/>
    <hyperlink ref="F330" r:id="rId150" tooltip="Открыть страницу о продукте" display="https://pbprog.ru/tk/pi-153"/>
    <hyperlink ref="F331" r:id="rId151" tooltip="Открыть страницу о продукте" display="https://pbprog.ru/tk/pi-1181"/>
    <hyperlink ref="F336" r:id="rId152" tooltip="Открыть страницу о продукте" display="https://pbprog.ru/tk/pi-102"/>
    <hyperlink ref="F337" r:id="rId153" tooltip="Открыть страницу о продукте" display="https://pbprog.ru/tk/pi-794"/>
    <hyperlink ref="F338" r:id="rId154" tooltip="Открыть страницу о продукте" display="https://pbprog.ru/tk/pi-1742"/>
    <hyperlink ref="F339" r:id="rId155" tooltip="Открыть страницу о продукте" display="https://pbprog.ru/tk/pi-1671"/>
    <hyperlink ref="F340" r:id="rId156" tooltip="Открыть рецептуру блюда" display="https://pbprog.ru/tk/tu-257"/>
    <hyperlink ref="F341" r:id="rId157" tooltip="Открыть страницу о продукте" display="https://pbprog.ru/tk/pi-791"/>
    <hyperlink ref="F342" r:id="rId158" tooltip="Открыть страницу о продукте" display="https://pbprog.ru/tk/pi-1179"/>
    <hyperlink ref="F343" r:id="rId159" tooltip="Открыть страницу о продукте" display="https://pbprog.ru/tk/pi-153"/>
    <hyperlink ref="F344" r:id="rId160" tooltip="Открыть страницу о продукте" display="https://pbprog.ru/tk/pi-1181"/>
    <hyperlink ref="F345" r:id="rId161" tooltip="Открыть рецептуру блюда" display="https://pbprog.ru/tk/tu-43"/>
    <hyperlink ref="F346" r:id="rId162" tooltip="Открыть страницу о продукте" display="https://pbprog.ru/tk/pi-1666"/>
    <hyperlink ref="F347" r:id="rId163" tooltip="Открыть страницу о продукте" display="https://pbprog.ru/tk/pi-1636"/>
    <hyperlink ref="F348" r:id="rId164" tooltip="Открыть страницу о продукте" display="https://pbprog.ru/tk/pi-39"/>
    <hyperlink ref="F349" r:id="rId165" tooltip="Открыть страницу о продукте" display="https://pbprog.ru/tk/pi-1741"/>
    <hyperlink ref="F350" r:id="rId166" tooltip="Открыть страницу о продукте" display="https://pbprog.ru/tk/pi-327"/>
    <hyperlink ref="F354" r:id="rId167" tooltip="Открыть страницу о продукте" display="https://pbprog.ru/tk/pi-102"/>
    <hyperlink ref="F355" r:id="rId168" tooltip="Открыть страницу о продукте" display="https://pbprog.ru/tk/pi-187"/>
    <hyperlink ref="F358" r:id="rId169" tooltip="Открыть страницу о продукте" display="https://pbprog.ru/tk/pi-1647"/>
    <hyperlink ref="F363" r:id="rId170" tooltip="Открыть страницу о продукте" display="https://pbprog.ru/tk/pi-176"/>
    <hyperlink ref="F364" r:id="rId171" tooltip="Открыть страницу о продукте" display="https://pbprog.ru/tk/pi-39"/>
    <hyperlink ref="F365" r:id="rId172" tooltip="Открыть страницу о продукте" display="https://pbprog.ru/tk/pi-964"/>
    <hyperlink ref="F366" r:id="rId173" tooltip="Открыть страницу о продукте" display="https://pbprog.ru/tk/pi-153"/>
    <hyperlink ref="F367" r:id="rId174" tooltip="Открыть страницу о продукте" display="https://pbprog.ru/tk/pi-244"/>
    <hyperlink ref="F368" r:id="rId175" tooltip="Открыть страницу о продукте" display="https://pbprog.ru/tk/pi-1653"/>
    <hyperlink ref="F369" r:id="rId176" tooltip="Открыть страницу о продукте" display="https://pbprog.ru/tk/pi-1184"/>
    <hyperlink ref="F383" r:id="rId177" display="javascript:void(0);"/>
    <hyperlink ref="F388" r:id="rId178" tooltip="Открыть страницу о продукте" display="https://pbprog.ru/tk/pi-266"/>
    <hyperlink ref="F389" r:id="rId179" tooltip="Открыть страницу о продукте" display="https://pbprog.ru/tk/pi-1183"/>
    <hyperlink ref="F390" r:id="rId180" tooltip="Открыть страницу о продукте" display="https://pbprog.ru/tk/pi-39"/>
    <hyperlink ref="F391" r:id="rId181" tooltip="Открыть страницу о продукте" display="https://pbprog.ru/tk/pi-1653"/>
    <hyperlink ref="F392" r:id="rId182" tooltip="Открыть страницу о продукте" display="https://pbprog.ru/tk/pi-1184"/>
    <hyperlink ref="F394" r:id="rId183" tooltip="Открыть страницу о продукте" display="https://pbprog.ru/tk/pi-1647"/>
    <hyperlink ref="F400" r:id="rId184" tooltip="Открыть страницу о продукте" display="https://pbprog.ru/tk/pi-698"/>
    <hyperlink ref="F401" r:id="rId185" tooltip="Открыть страницу о продукте" display="https://pbprog.ru/tk/pi-39"/>
    <hyperlink ref="F407" r:id="rId186" tooltip="Открыть рецептуру блюда" display="https://pbprog.ru/tk/tu-496"/>
    <hyperlink ref="F408" r:id="rId187" tooltip="Открыть страницу о продукте" display="https://pbprog.ru/tk/pi-1653"/>
    <hyperlink ref="F409" r:id="rId188" tooltip="Открыть страницу о продукте" display="https://pbprog.ru/tk/pi-147"/>
    <hyperlink ref="F410" r:id="rId189" tooltip="Открыть страницу о продукте" display="https://pbprog.ru/tk/pi-39"/>
    <hyperlink ref="F415" r:id="rId190" display="javascript:void(0);"/>
    <hyperlink ref="F423" r:id="rId191" tooltip="Открыть страницу о продукте" display="https://pbprog.ru/tk/pi-1647"/>
    <hyperlink ref="F424" r:id="rId192" tooltip="Открыть страницу о продукте" display="https://pbprog.ru/tk/pi-1753"/>
    <hyperlink ref="F425" r:id="rId193" tooltip="Открыть страницу о продукте" display="https://pbprog.ru/tk/pi-805"/>
    <hyperlink ref="F426" r:id="rId194" tooltip="Открыть страницу о продукте" display="https://pbprog.ru/tk/pi-369"/>
    <hyperlink ref="F439" r:id="rId195" tooltip="Открыть страницу о продукте" display="https://pbprog.ru/tk/pi-284"/>
    <hyperlink ref="F440" r:id="rId196" tooltip="Открыть страницу о продукте" display="https://pbprog.ru/tk/pi-95"/>
    <hyperlink ref="F441" r:id="rId197" tooltip="Открыть страницу о продукте" display="https://pbprog.ru/tk/pi-97"/>
    <hyperlink ref="F442" r:id="rId198" tooltip="Открыть страницу о продукте" display="https://pbprog.ru/tk/pi-102"/>
    <hyperlink ref="F443" r:id="rId199" tooltip="Открыть страницу о продукте" display="https://pbprog.ru/tk/pi-1179"/>
    <hyperlink ref="F444" r:id="rId200" tooltip="Открыть страницу о продукте" display="https://pbprog.ru/tk/pi-153"/>
    <hyperlink ref="F445" r:id="rId201" tooltip="Открыть страницу о продукте" display="https://pbprog.ru/tk/pi-1181"/>
    <hyperlink ref="F446" r:id="rId202" tooltip="Открыть страницу о продукте" display="https://pbprog.ru/tk/pi-1653"/>
    <hyperlink ref="F447" r:id="rId203" tooltip="Открыть страницу о продукте" display="https://pbprog.ru/tk/pi-1642"/>
    <hyperlink ref="F448" r:id="rId204" tooltip="Открыть страницу о продукте" display="https://pbprog.ru/tk/pi-39"/>
    <hyperlink ref="F449" r:id="rId205" tooltip="Открыть страницу о продукте" display="https://pbprog.ru/tk/pi-1637"/>
    <hyperlink ref="F453" r:id="rId206" tooltip="Открыть страницу о продукте" display="https://pbprog.ru/tk/pi-1204"/>
    <hyperlink ref="F454" r:id="rId207" tooltip="Открыть страницу о продукте" display="https://pbprog.ru/tk/pi-39"/>
    <hyperlink ref="F456" r:id="rId208" tooltip="Открыть страницу о продукте" display="https://pbprog.ru/tk/pi-1647"/>
    <hyperlink ref="F461" r:id="rId209" display="javascript:void(0);"/>
    <hyperlink ref="F469" r:id="rId210" tooltip="Открыть страницу о продукте" display="https://pbprog.ru/tk/pi-557"/>
    <hyperlink ref="F470" r:id="rId211" tooltip="Открыть страницу о продукте" display="https://pbprog.ru/tk/pi-558"/>
    <hyperlink ref="F471" r:id="rId212" tooltip="Открыть страницу о продукте" display="https://pbprog.ru/tk/pi-559"/>
    <hyperlink ref="F472" r:id="rId213" tooltip="Открыть страницу о продукте" display="https://pbprog.ru/tk/pi-571"/>
    <hyperlink ref="F473" r:id="rId214" tooltip="Открыть страницу о продукте" display="https://pbprog.ru/tk/pi-573"/>
    <hyperlink ref="F474" r:id="rId215" tooltip="Открыть страницу о продукте" display="https://pbprog.ru/tk/pi-577"/>
    <hyperlink ref="F475" r:id="rId216" tooltip="Открыть страницу о продукте" display="https://pbprog.ru/tk/pi-578"/>
    <hyperlink ref="F476" r:id="rId217" tooltip="Открыть страницу о продукте" display="https://pbprog.ru/tk/pi-1179"/>
    <hyperlink ref="F477" r:id="rId218" tooltip="Открыть страницу о продукте" display="https://pbprog.ru/tk/pi-153"/>
    <hyperlink ref="F478" r:id="rId219" tooltip="Открыть страницу о продукте" display="https://pbprog.ru/tk/pi-1181"/>
    <hyperlink ref="F479" r:id="rId220" tooltip="Открыть страницу о продукте" display="https://pbprog.ru/tk/pi-1642"/>
    <hyperlink ref="F480" r:id="rId221" tooltip="Открыть страницу о продукте" display="https://pbprog.ru/tk/pi-1182"/>
    <hyperlink ref="F487" r:id="rId222" display="javascript:void(0);"/>
    <hyperlink ref="F491" r:id="rId223" tooltip="Открыть страницу о продукте" display="https://pbprog.ru/tk/pi-698"/>
    <hyperlink ref="F492" r:id="rId224" tooltip="Открыть страницу о продукте" display="https://pbprog.ru/tk/pi-39"/>
    <hyperlink ref="F493" r:id="rId225" tooltip="Открыть страницу о продукте" display="https://pbprog.ru/tk/pi-1653"/>
    <hyperlink ref="F494" r:id="rId226" tooltip="Открыть страницу о продукте" display="https://pbprog.ru/tk/pi-39"/>
    <hyperlink ref="F507" r:id="rId227" display="javascript:void(0);"/>
    <hyperlink ref="F513" r:id="rId228" tooltip="Открыть страницу о продукте" display="https://pbprog.ru/tk/pi-1620"/>
    <hyperlink ref="F514" r:id="rId229" tooltip="Открыть страницу о продукте" display="https://pbprog.ru/tk/pi-166"/>
    <hyperlink ref="F515" r:id="rId230" tooltip="Открыть страницу о продукте" display="https://pbprog.ru/tk/pi-39"/>
    <hyperlink ref="F516" r:id="rId231" tooltip="Открыть страницу о продукте" display="https://pbprog.ru/tk/pi-1159"/>
    <hyperlink ref="F517" r:id="rId232" tooltip="Открыть страницу о продукте" display="https://pbprog.ru/tk/pi-1651"/>
    <hyperlink ref="F518" r:id="rId233" tooltip="Открыть страницу о продукте" display="https://pbprog.ru/tk/pi-1653"/>
    <hyperlink ref="F519" r:id="rId234" tooltip="Открыть страницу о продукте" display="https://pbprog.ru/tk/pi-1335"/>
    <hyperlink ref="F520" r:id="rId235" tooltip="Открыть страницу о продукте" display="https://pbprog.ru/tk/pi-471"/>
    <hyperlink ref="F521" r:id="rId236" tooltip="Открыть страницу о продукте" display="https://pbprog.ru/tk/pi-1647"/>
    <hyperlink ref="F529" r:id="rId237" display="javascript:void(0);"/>
    <hyperlink ref="F533" r:id="rId238" tooltip="Открыть страницу о продукте" display="https://pbprog.ru/tk/pi-698"/>
    <hyperlink ref="F534" r:id="rId239" tooltip="Открыть страницу о продукте" display="https://pbprog.ru/tk/pi-39"/>
    <hyperlink ref="F535" r:id="rId240" tooltip="Открыть страницу о продукте" display="https://pbprog.ru/tk/pi-1653"/>
    <hyperlink ref="F536" r:id="rId241" tooltip="Открыть страницу о продукте" display="https://pbprog.ru/tk/pi-39"/>
    <hyperlink ref="F539" r:id="rId242" tooltip="Открыть страницу о продукте" display="https://pbprog.ru/tk/pi-1800"/>
    <hyperlink ref="F545" r:id="rId243" display="javascript:void(0);"/>
    <hyperlink ref="F548" r:id="rId244" tooltip="Открыть страницу о продукте" display="https://pbprog.ru/tk/pi-95"/>
    <hyperlink ref="F549" r:id="rId245" tooltip="Открыть страницу о продукте" display="https://pbprog.ru/tk/pi-102"/>
    <hyperlink ref="F550" r:id="rId246" tooltip="Открыть страницу о продукте" display="https://pbprog.ru/tk/pi-1179"/>
    <hyperlink ref="F551" r:id="rId247" tooltip="Открыть страницу о продукте" display="https://pbprog.ru/tk/pi-153"/>
    <hyperlink ref="F552" r:id="rId248" tooltip="Открыть страницу о продукте" display="https://pbprog.ru/tk/pi-1642"/>
    <hyperlink ref="F553" r:id="rId249" tooltip="Открыть страницу о продукте" display="https://pbprog.ru/tk/pi-1181"/>
    <hyperlink ref="F554" r:id="rId250" tooltip="Открыть страницу о продукте" display="https://pbprog.ru/tk/pi-1637"/>
    <hyperlink ref="F555" r:id="rId251" tooltip="Открыть страницу о продукте" display="https://pbprog.ru/tk/pi-1636"/>
    <hyperlink ref="F556" r:id="rId252" tooltip="Открыть страницу о продукте" display="https://pbprog.ru/tk/pi-39"/>
    <hyperlink ref="F561" r:id="rId253" tooltip="Открыть страницу о продукте" display="https://pbprog.ru/tk/pi-1219"/>
    <hyperlink ref="F562" r:id="rId254" tooltip="Открыть страницу о продукте" display="https://pbprog.ru/tk/pi-39"/>
    <hyperlink ref="F563" r:id="rId255" tooltip="Открыть страницу о продукте" display="https://pbprog.ru/tk/pi-327"/>
    <hyperlink ref="F564" r:id="rId256" tooltip="Открыть страницу о продукте" display="https://pbprog.ru/tk/pi-1647"/>
    <hyperlink ref="F571" r:id="rId257" display="javascript:void(0);"/>
    <hyperlink ref="F574" r:id="rId258" tooltip="Открыть страницу о продукте" display="https://pbprog.ru/tk/pi-941"/>
    <hyperlink ref="F575" r:id="rId259" tooltip="Открыть страницу о продукте" display="https://pbprog.ru/tk/pi-931"/>
    <hyperlink ref="F576" r:id="rId260" tooltip="Открыть страницу о продукте" display="https://pbprog.ru/tk/pi-1794"/>
    <hyperlink ref="F577" r:id="rId261" tooltip="Открыть страницу о продукте" display="https://pbprog.ru/tk/pi-743"/>
    <hyperlink ref="F579" r:id="rId262" tooltip="Открыть рецептуру блюда" display="https://pbprog.ru/tk/t1-519"/>
    <hyperlink ref="F580" r:id="rId263" tooltip="Открыть рецептуру блюда" display="https://pbprog.ru/tk/t1-520"/>
    <hyperlink ref="F581" r:id="rId264" tooltip="Открыть рецептуру блюда" display="https://pbprog.ru/tk/t1-521"/>
    <hyperlink ref="F587" r:id="rId265" display="javascript:void(0);"/>
    <hyperlink ref="F590" r:id="rId266" tooltip="Открыть страницу о продукте" display="https://pbprog.ru/tk/pi-1335"/>
    <hyperlink ref="F591" r:id="rId267" tooltip="Открыть страницу о продукте" display="https://pbprog.ru/tk/pi-255"/>
    <hyperlink ref="F592" r:id="rId268" tooltip="Открыть страницу о продукте" display="https://pbprog.ru/tk/pi-39"/>
    <hyperlink ref="F593" r:id="rId269" tooltip="Открыть страницу о продукте" display="https://pbprog.ru/tk/pi-727"/>
    <hyperlink ref="F595" r:id="rId270" tooltip="Открыть страницу о продукте" display="https://pbprog.ru/tk/pi-327"/>
    <hyperlink ref="F601" r:id="rId271" display="javascript:void(0);"/>
    <hyperlink ref="F604" r:id="rId272" tooltip="Открыть страницу о продукте" display="https://pbprog.ru/tk/pi-1781"/>
    <hyperlink ref="F605" r:id="rId273" tooltip="Открыть страницу о продукте" display="https://pbprog.ru/tk/pi-1653"/>
    <hyperlink ref="F606" r:id="rId274" tooltip="Открыть страницу о продукте" display="https://pbprog.ru/tk/pi-39"/>
    <hyperlink ref="F619" r:id="rId275" display="javascript:void(0);"/>
    <hyperlink ref="F622" r:id="rId276" tooltip="Открыть страницу о продукте" display="https://pbprog.ru/tk/pi-1206"/>
    <hyperlink ref="F623" r:id="rId277" tooltip="Открыть страницу о продукте" display="https://pbprog.ru/tk/pi-39"/>
    <hyperlink ref="F624" r:id="rId278" tooltip="Открыть страницу о продукте" display="https://pbprog.ru/tk/pi-1183"/>
    <hyperlink ref="F625" r:id="rId279" tooltip="Открыть страницу о продукте" display="https://pbprog.ru/tk/pi-1653"/>
    <hyperlink ref="F627" r:id="rId280" tooltip="Открыть страницу о продукте" display="https://pbprog.ru/tk/pi-1647"/>
    <hyperlink ref="F634" r:id="rId281" tooltip="Открыть страницу о продукте" display="https://pbprog.ru/tk/pi-1653"/>
    <hyperlink ref="F635" r:id="rId282" tooltip="Открыть страницу о продукте" display="https://pbprog.ru/tk/pi-147"/>
    <hyperlink ref="F636" r:id="rId283" tooltip="Открыть страницу о продукте" display="https://pbprog.ru/tk/pi-39"/>
    <hyperlink ref="F633" r:id="rId284" tooltip="Открыть страницу о продукте" display="https://pbprog.ru/tk/pi-698"/>
    <hyperlink ref="F645" r:id="rId285" tooltip="Открыть страницу о продукте" display="https://pbprog.ru/tk/pi-349"/>
    <hyperlink ref="F646" r:id="rId286" tooltip="Открыть страницу о продукте" display="https://pbprog.ru/tk/pi-1800"/>
    <hyperlink ref="F647" r:id="rId287" tooltip="Открыть страницу о продукте" display="https://pbprog.ru/tk/pi-1224"/>
    <hyperlink ref="F648" r:id="rId288" tooltip="Открыть страницу о продукте" display="https://pbprog.ru/tk/pi-153"/>
    <hyperlink ref="F649" r:id="rId289" tooltip="Открыть страницу о продукте" display="https://pbprog.ru/tk/pi-1181"/>
    <hyperlink ref="F653" r:id="rId290" tooltip="Открыть страницу о продукте" display="https://pbprog.ru/tk/pi-244"/>
    <hyperlink ref="F654" r:id="rId291" tooltip="Открыть рецептуру блюда" display="https://pbprog.ru/tk/t1-35"/>
    <hyperlink ref="F655" r:id="rId292" tooltip="Открыть страницу о продукте" display="https://pbprog.ru/tk/pi-39"/>
    <hyperlink ref="F656" r:id="rId293" tooltip="Открыть страницу о продукте" display="https://pbprog.ru/tk/pi-102"/>
    <hyperlink ref="F657" r:id="rId294" tooltip="Открыть страницу о продукте" display="https://pbprog.ru/tk/pi-229"/>
    <hyperlink ref="F658" r:id="rId295" tooltip="Открыть страницу о продукте" display="https://pbprog.ru/tk/pi-206"/>
    <hyperlink ref="F659" r:id="rId296" tooltip="Открыть страницу о продукте" display="https://pbprog.ru/tk/pi-480"/>
    <hyperlink ref="F660" r:id="rId297" tooltip="Открыть страницу о продукте" display="https://pbprog.ru/tk/pi-166"/>
    <hyperlink ref="F661" r:id="rId298" tooltip="Открыть страницу о продукте" display="https://pbprog.ru/tk/pi-265"/>
    <hyperlink ref="F662" r:id="rId299" tooltip="Открыть страницу о продукте" display="https://pbprog.ru/tk/pi-256"/>
    <hyperlink ref="F663" r:id="rId300" tooltip="Открыть страницу о продукте" display="https://pbprog.ru/tk/pi-42"/>
    <hyperlink ref="F664" r:id="rId301" tooltip="Открыть страницу о продукте" display="https://pbprog.ru/tk/pi-964"/>
    <hyperlink ref="F665" r:id="rId302" tooltip="Открыть страницу о продукте" display="https://pbprog.ru/tk/pi-153"/>
    <hyperlink ref="F669" r:id="rId303" tooltip="Открыть страницу о продукте" display="https://pbprog.ru/tk/pi-102"/>
    <hyperlink ref="F670" r:id="rId304" tooltip="Открыть страницу о продукте" display="https://pbprog.ru/tk/pi-187"/>
    <hyperlink ref="F673" r:id="rId305" tooltip="Открыть страницу о продукте" display="https://pbprog.ru/tk/pi-1647"/>
    <hyperlink ref="F678" r:id="rId306" display="javascript:void(0);"/>
    <hyperlink ref="F684" r:id="rId307" tooltip="Открыть страницу о продукте" display="https://pbprog.ru/tk/pi-176"/>
    <hyperlink ref="F685" r:id="rId308" tooltip="Открыть страницу о продукте" display="https://pbprog.ru/tk/pi-805"/>
    <hyperlink ref="F686" r:id="rId309" tooltip="Открыть страницу о продукте" display="https://pbprog.ru/tk/pi-1651"/>
    <hyperlink ref="F687" r:id="rId310" tooltip="Открыть страницу о продукте" display="https://pbprog.ru/tk/pi-1184"/>
    <hyperlink ref="F688" r:id="rId311" tooltip="Открыть страницу о продукте" display="https://pbprog.ru/tk/pi-834"/>
    <hyperlink ref="F692" r:id="rId312" tooltip="Открыть страницу о продукте" display="https://pbprog.ru/tk/pi-1643"/>
    <hyperlink ref="F693" r:id="rId313" tooltip="Открыть страницу о продукте" display="https://pbprog.ru/tk/pi-1653"/>
    <hyperlink ref="F695" r:id="rId314" tooltip="Открыть страницу о продукте" display="https://pbprog.ru/tk/pi-148"/>
    <hyperlink ref="F696" r:id="rId315" tooltip="Открыть страницу о продукте" display="https://pbprog.ru/tk/pi-39"/>
    <hyperlink ref="F707" r:id="rId316" tooltip="Открыть страницу о продукте" display="https://pbprog.ru/tk/pi-1651"/>
    <hyperlink ref="F708" r:id="rId317" tooltip="Открыть страницу о продукте" display="https://pbprog.ru/tk/pi-484"/>
    <hyperlink ref="F709" r:id="rId318" tooltip="Открыть страницу о продукте" display="https://pbprog.ru/tk/pi-1183"/>
    <hyperlink ref="F710" r:id="rId319" tooltip="Открыть страницу о продукте" display="https://pbprog.ru/tk/pi-39"/>
    <hyperlink ref="F712" r:id="rId320" tooltip="Открыть страницу о продукте" display="https://pbprog.ru/tk/pi-1647"/>
    <hyperlink ref="F714" r:id="rId321" tooltip="Открыть страницу о продукте" display="https://pbprog.ru/tk/pi-1647"/>
    <hyperlink ref="F721" r:id="rId322" display="javascript:void(0);"/>
    <hyperlink ref="F725" r:id="rId323" tooltip="Открыть страницу о продукте" display="https://pbprog.ru/tk/pi-698"/>
    <hyperlink ref="F726" r:id="rId324" tooltip="Открыть страницу о продукте" display="https://pbprog.ru/tk/pi-39"/>
    <hyperlink ref="F727" r:id="rId325" tooltip="Открыть страницу о продукте" display="https://pbprog.ru/tk/pi-1653"/>
    <hyperlink ref="F728" r:id="rId326" tooltip="Открыть страницу о продукте" display="https://pbprog.ru/tk/pi-39"/>
    <hyperlink ref="F742" r:id="rId327" tooltip="Открыть страницу о продукте" display="https://pbprog.ru/tk/pi-102"/>
    <hyperlink ref="F743" r:id="rId328" tooltip="Открыть страницу о продукте" display="https://pbprog.ru/tk/pi-794"/>
    <hyperlink ref="F744" r:id="rId329" tooltip="Открыть страницу о продукте" display="https://pbprog.ru/tk/pi-1742"/>
    <hyperlink ref="F745" r:id="rId330" tooltip="Открыть страницу о продукте" display="https://pbprog.ru/tk/pi-1671"/>
    <hyperlink ref="F746" r:id="rId331" tooltip="Открыть рецептуру блюда" display="https://pbprog.ru/tk/tu-257"/>
    <hyperlink ref="F747" r:id="rId332" tooltip="Открыть страницу о продукте" display="https://pbprog.ru/tk/pi-791"/>
    <hyperlink ref="F748" r:id="rId333" tooltip="Открыть страницу о продукте" display="https://pbprog.ru/tk/pi-1179"/>
    <hyperlink ref="F749" r:id="rId334" tooltip="Открыть страницу о продукте" display="https://pbprog.ru/tk/pi-153"/>
    <hyperlink ref="F750" r:id="rId335" tooltip="Открыть страницу о продукте" display="https://pbprog.ru/tk/pi-1181"/>
    <hyperlink ref="F751" r:id="rId336" tooltip="Открыть рецептуру блюда" display="https://pbprog.ru/tk/tu-43"/>
    <hyperlink ref="F752" r:id="rId337" tooltip="Открыть страницу о продукте" display="https://pbprog.ru/tk/pi-1666"/>
    <hyperlink ref="F753" r:id="rId338" tooltip="Открыть страницу о продукте" display="https://pbprog.ru/tk/pi-1636"/>
    <hyperlink ref="F754" r:id="rId339" tooltip="Открыть страницу о продукте" display="https://pbprog.ru/tk/pi-39"/>
    <hyperlink ref="F755" r:id="rId340" tooltip="Открыть страницу о продукте" display="https://pbprog.ru/tk/pi-1741"/>
    <hyperlink ref="F756" r:id="rId341" tooltip="Открыть страницу о продукте" display="https://pbprog.ru/tk/pi-327"/>
    <hyperlink ref="F760" r:id="rId342" tooltip="Открыть страницу о продукте" display="https://pbprog.ru/databases/foodstuffsschp/4/152.php"/>
    <hyperlink ref="F761" r:id="rId343" tooltip="Открыть страницу о продукте" display="https://pbprog.ru/databases/foodstuffsschp/4/152.php"/>
    <hyperlink ref="F762" r:id="rId344" tooltip="Открыть страницу о продукте" display="https://pbprog.ru/databases/foodstuffsschp/10/8.php"/>
    <hyperlink ref="F764" r:id="rId345" tooltip="Открыть страницу о продукте" display="https://pbprog.ru/databases/foodstuffsschp/12/314.php"/>
    <hyperlink ref="F765" r:id="rId346" tooltip="Открыть страницу о продукте" display="https://pbprog.ru/databases/foodstuffsschp/12/5.php"/>
    <hyperlink ref="E766" r:id="rId347" tooltip="Открыть страницу о продукте" display="https://pbprog.ru/databases/foodstuffsschp/9/19.php"/>
    <hyperlink ref="E767" r:id="rId348" tooltip="Открыть страницу о продукте" display="https://pbprog.ru/databases/foodstuffsschp/10/8.php"/>
    <hyperlink ref="E768" r:id="rId349" tooltip="Открыть страницу о продукте" display="https://pbprog.ru/databases/foodstuffsschp/13/118.php"/>
    <hyperlink ref="F782" r:id="rId350" display="javascript:void(0);"/>
    <hyperlink ref="F789" r:id="rId351" tooltip="Открыть страницу о продукте" display="https://pbprog.ru/tk/pi-253"/>
    <hyperlink ref="F790" r:id="rId352" tooltip="Открыть страницу о продукте" display="https://pbprog.ru/tk/pi-1651"/>
    <hyperlink ref="F791" r:id="rId353" tooltip="Открыть страницу о продукте" display="https://pbprog.ru/tk/pi-1159"/>
    <hyperlink ref="F792" r:id="rId354" tooltip="Открыть страницу о продукте" display="https://pbprog.ru/tk/pi-39"/>
    <hyperlink ref="F793" r:id="rId355" tooltip="Открыть страницу о продукте" display="https://pbprog.ru/tk/pi-1275"/>
    <hyperlink ref="F794" r:id="rId356" tooltip="Открыть страницу о продукте" display="https://pbprog.ru/tk/pi-1653"/>
    <hyperlink ref="F795" r:id="rId357" tooltip="Открыть страницу о продукте" display="https://pbprog.ru/tk/pi-327"/>
    <hyperlink ref="F796" r:id="rId358" tooltip="Открыть страницу о продукте" display="https://pbprog.ru/tk/pi-244"/>
    <hyperlink ref="F798" r:id="rId359" tooltip="Открыть страницу о продукте" display="https://pbprog.ru/tk/pi-1639"/>
    <hyperlink ref="F802" r:id="rId360" tooltip="Открыть страницу о продукте" display="https://pbprog.ru/tk/pi-1800"/>
    <hyperlink ref="E805" r:id="rId361" display="http://pbprog.ru/products/programs.php?SECTION_ID=122&amp;ELEMENT_ID=555"/>
    <hyperlink ref="F823" r:id="rId362" display="javascript:void(0);"/>
    <hyperlink ref="F826" r:id="rId363" tooltip="Открыть страницу о продукте" display="https://pbprog.ru/tk/pi-1204"/>
    <hyperlink ref="F827" r:id="rId364" tooltip="Открыть страницу о продукте" display="https://pbprog.ru/tk/pi-39"/>
    <hyperlink ref="F829" r:id="rId365" tooltip="Открыть страницу о продукте" display="https://pbprog.ru/tk/pi-1647"/>
    <hyperlink ref="F835" r:id="rId366" display="javascript:void(0);"/>
    <hyperlink ref="F840" r:id="rId367" tooltip="Открыть страницу о продукте" display="https://pbprog.ru/tk/pi-562"/>
    <hyperlink ref="F841" r:id="rId368" tooltip="Открыть страницу о продукте" display="https://pbprog.ru/tk/pi-561"/>
    <hyperlink ref="F842" r:id="rId369" tooltip="Открыть страницу о продукте" display="https://pbprog.ru/tk/pi-563"/>
    <hyperlink ref="F843" r:id="rId370" tooltip="Открыть страницу о продукте" display="https://pbprog.ru/tk/pi-564"/>
    <hyperlink ref="F844" r:id="rId371" tooltip="Открыть страницу о продукте" display="https://pbprog.ru/tk/pi-565"/>
    <hyperlink ref="F845" r:id="rId372" tooltip="Открыть страницу о продукте" display="https://pbprog.ru/tk/pi-571"/>
    <hyperlink ref="F846" r:id="rId373" tooltip="Открыть страницу о продукте" display="https://pbprog.ru/tk/pi-573"/>
    <hyperlink ref="F847" r:id="rId374" tooltip="Открыть страницу о продукте" display="https://pbprog.ru/tk/pi-1181"/>
    <hyperlink ref="F848" r:id="rId375" tooltip="Открыть страницу о продукте" display="https://pbprog.ru/tk/pi-153"/>
    <hyperlink ref="F849" r:id="rId376" tooltip="Открыть страницу о продукте" display="https://pbprog.ru/tk/pi-1642"/>
    <hyperlink ref="F850" r:id="rId377" tooltip="Открыть страницу о продукте" display="https://pbprog.ru/tk/pi-1182"/>
    <hyperlink ref="F857" r:id="rId378" display="javascript:void(0);"/>
    <hyperlink ref="F861" r:id="rId379" tooltip="Открыть страницу о продукте" display="https://pbprog.ru/tk/pi-698"/>
    <hyperlink ref="F862" r:id="rId380" tooltip="Открыть страницу о продукте" display="https://pbprog.ru/tk/pi-39"/>
    <hyperlink ref="F863" r:id="rId381" tooltip="Открыть страницу о продукте" display="https://pbprog.ru/tk/pi-1653"/>
    <hyperlink ref="F864" r:id="rId382" tooltip="Открыть страницу о продукте" display="https://pbprog.ru/tk/pi-39"/>
    <hyperlink ref="F878" r:id="rId383" display="javascript:void(0);"/>
    <hyperlink ref="F883" r:id="rId384" tooltip="Открыть страницу о продукте" display="https://pbprog.ru/tk/pi-266"/>
    <hyperlink ref="F884" r:id="rId385" tooltip="Открыть страницу о продукте" display="https://pbprog.ru/tk/pi-1183"/>
    <hyperlink ref="F885" r:id="rId386" tooltip="Открыть страницу о продукте" display="https://pbprog.ru/tk/pi-39"/>
    <hyperlink ref="F886" r:id="rId387" tooltip="Открыть страницу о продукте" display="https://pbprog.ru/tk/pi-1653"/>
    <hyperlink ref="F887" r:id="rId388" tooltip="Открыть страницу о продукте" display="https://pbprog.ru/tk/pi-1184"/>
    <hyperlink ref="F889" r:id="rId389" tooltip="Открыть страницу о продукте" display="https://pbprog.ru/tk/pi-1647"/>
    <hyperlink ref="F895" r:id="rId390" display="javascript:void(0);"/>
    <hyperlink ref="F899" r:id="rId391" tooltip="Открыть страницу о продукте" display="https://pbprog.ru/tk/pi-698"/>
    <hyperlink ref="F900" r:id="rId392" tooltip="Открыть страницу о продукте" display="https://pbprog.ru/tk/pi-39"/>
    <hyperlink ref="F901" r:id="rId393" tooltip="Открыть страницу о продукте" display="https://pbprog.ru/tk/pi-1653"/>
    <hyperlink ref="F902" r:id="rId394" tooltip="Открыть страницу о продукте" display="https://pbprog.ru/tk/pi-39"/>
    <hyperlink ref="F913" r:id="rId395" tooltip="Открыть страницу о продукте" display="https://pbprog.ru/tk/pi-349"/>
    <hyperlink ref="F914" r:id="rId396" tooltip="Открыть страницу о продукте" display="https://pbprog.ru/tk/pi-1800"/>
    <hyperlink ref="F915" r:id="rId397" tooltip="Открыть страницу о продукте" display="https://pbprog.ru/tk/pi-1224"/>
    <hyperlink ref="F916" r:id="rId398" tooltip="Открыть страницу о продукте" display="https://pbprog.ru/tk/pi-153"/>
    <hyperlink ref="F917" r:id="rId399" tooltip="Открыть страницу о продукте" display="https://pbprog.ru/tk/pi-1181"/>
    <hyperlink ref="F921" r:id="rId400" tooltip="Открыть страницу о продукте" display="https://pbprog.ru/tk/pi-284"/>
    <hyperlink ref="F922" r:id="rId401" tooltip="Открыть страницу о продукте" display="https://pbprog.ru/tk/pi-95"/>
    <hyperlink ref="F923" r:id="rId402" tooltip="Открыть страницу о продукте" display="https://pbprog.ru/tk/pi-97"/>
    <hyperlink ref="F924" r:id="rId403" tooltip="Открыть страницу о продукте" display="https://pbprog.ru/tk/pi-102"/>
    <hyperlink ref="F925" r:id="rId404" tooltip="Открыть страницу о продукте" display="https://pbprog.ru/tk/pi-1179"/>
    <hyperlink ref="F926" r:id="rId405" tooltip="Открыть страницу о продукте" display="https://pbprog.ru/tk/pi-153"/>
    <hyperlink ref="F927" r:id="rId406" tooltip="Открыть страницу о продукте" display="https://pbprog.ru/tk/pi-1181"/>
    <hyperlink ref="F928" r:id="rId407" tooltip="Открыть страницу о продукте" display="https://pbprog.ru/tk/pi-1653"/>
    <hyperlink ref="F929" r:id="rId408" tooltip="Открыть страницу о продукте" display="https://pbprog.ru/tk/pi-1642"/>
    <hyperlink ref="F930" r:id="rId409" tooltip="Открыть страницу о продукте" display="https://pbprog.ru/tk/pi-39"/>
    <hyperlink ref="F931" r:id="rId410" tooltip="Открыть страницу о продукте" display="https://pbprog.ru/tk/pi-1637"/>
    <hyperlink ref="F936" r:id="rId411" tooltip="Открыть страницу о продукте" display="https://pbprog.ru/tk/pi-1219"/>
    <hyperlink ref="F937" r:id="rId412" tooltip="Открыть страницу о продукте" display="https://pbprog.ru/tk/pi-39"/>
    <hyperlink ref="F938" r:id="rId413" tooltip="Открыть страницу о продукте" display="https://pbprog.ru/tk/pi-327"/>
    <hyperlink ref="F939" r:id="rId414" tooltip="Открыть страницу о продукте" display="https://pbprog.ru/tk/pi-1647"/>
    <hyperlink ref="F944" r:id="rId415" display="javascript:void(0);"/>
    <hyperlink ref="F950" r:id="rId416" tooltip="Открыть страницу о продукте" display="https://pbprog.ru/tk/pi-941"/>
    <hyperlink ref="F951" r:id="rId417" tooltip="Открыть страницу о продукте" display="https://pbprog.ru/tk/pi-931"/>
    <hyperlink ref="F952" r:id="rId418" tooltip="Открыть страницу о продукте" display="https://pbprog.ru/tk/pi-208"/>
    <hyperlink ref="F953" r:id="rId419" tooltip="Открыть страницу о продукте" display="https://pbprog.ru/tk/pi-1794"/>
    <hyperlink ref="F954" r:id="rId420" tooltip="Открыть страницу о продукте" display="https://pbprog.ru/tk/pi-128"/>
    <hyperlink ref="F955" r:id="rId421" tooltip="Открыть страницу о продукте" display="https://pbprog.ru/tk/pi-743"/>
    <hyperlink ref="F957" r:id="rId422" tooltip="Открыть страницу о продукте" display="https://pbprog.ru/tk/pi-804"/>
    <hyperlink ref="F958" r:id="rId423" tooltip="Открыть страницу о продукте" display="https://pbprog.ru/tk/pi-187"/>
    <hyperlink ref="F959" r:id="rId424" tooltip="Открыть страницу о продукте" display="https://pbprog.ru/tk/pi-39"/>
    <hyperlink ref="F960" r:id="rId425" tooltip="Открыть страницу о продукте" display="https://pbprog.ru/tk/pi-1641"/>
    <hyperlink ref="F962" r:id="rId426" tooltip="Открыть страницу о продукте" display="https://pbprog.ru/tk/pi-1647"/>
    <hyperlink ref="F966" r:id="rId427" tooltip="Открыть страницу о продукте" display="https://pbprog.ru/tk/pi-1643"/>
    <hyperlink ref="F967" r:id="rId428" tooltip="Открыть страницу о продукте" display="https://pbprog.ru/tk/pi-1653"/>
    <hyperlink ref="F969" r:id="rId429" tooltip="Открыть страницу о продукте" display="https://pbprog.ru/tk/pi-148"/>
    <hyperlink ref="F970" r:id="rId430" tooltip="Открыть страницу о продукте" display="https://pbprog.ru/tk/pi-39"/>
  </hyperlinks>
  <pageMargins left="0.11811023622047245" right="0" top="0" bottom="0" header="0.31496062992125984" footer="0.31496062992125984"/>
  <pageSetup paperSize="9" scale="80" orientation="portrait" verticalDpi="0" r:id="rId431"/>
  <drawing r:id="rId432"/>
  <legacyDrawing r:id="rId433"/>
  <controls>
    <mc:AlternateContent xmlns:mc="http://schemas.openxmlformats.org/markup-compatibility/2006">
      <mc:Choice Requires="x14">
        <control shapeId="2049" r:id="rId434" name="Control 1">
          <controlPr defaultSize="0" r:id="rId435">
            <anchor moveWithCells="1">
              <from>
                <xdr:col>5</xdr:col>
                <xdr:colOff>0</xdr:colOff>
                <xdr:row>52</xdr:row>
                <xdr:rowOff>15240</xdr:rowOff>
              </from>
              <to>
                <xdr:col>5</xdr:col>
                <xdr:colOff>175260</xdr:colOff>
                <xdr:row>53</xdr:row>
                <xdr:rowOff>7620</xdr:rowOff>
              </to>
            </anchor>
          </controlPr>
        </control>
      </mc:Choice>
      <mc:Fallback>
        <control shapeId="2049" r:id="rId434" name="Control 1"/>
      </mc:Fallback>
    </mc:AlternateContent>
    <mc:AlternateContent xmlns:mc="http://schemas.openxmlformats.org/markup-compatibility/2006">
      <mc:Choice Requires="x14">
        <control shapeId="2050" r:id="rId436" name="Control 2">
          <controlPr defaultSize="0" r:id="rId437">
            <anchor moveWithCells="1">
              <from>
                <xdr:col>5</xdr:col>
                <xdr:colOff>0</xdr:colOff>
                <xdr:row>62</xdr:row>
                <xdr:rowOff>137160</xdr:rowOff>
              </from>
              <to>
                <xdr:col>5</xdr:col>
                <xdr:colOff>167640</xdr:colOff>
                <xdr:row>63</xdr:row>
                <xdr:rowOff>137160</xdr:rowOff>
              </to>
            </anchor>
          </controlPr>
        </control>
      </mc:Choice>
      <mc:Fallback>
        <control shapeId="2050" r:id="rId436" name="Control 2"/>
      </mc:Fallback>
    </mc:AlternateContent>
    <mc:AlternateContent xmlns:mc="http://schemas.openxmlformats.org/markup-compatibility/2006">
      <mc:Choice Requires="x14">
        <control shapeId="2052" r:id="rId438" name="Control 4">
          <controlPr defaultSize="0" autoPict="0" r:id="rId439">
            <anchor moveWithCells="1">
              <from>
                <xdr:col>5</xdr:col>
                <xdr:colOff>0</xdr:colOff>
                <xdr:row>147</xdr:row>
                <xdr:rowOff>175260</xdr:rowOff>
              </from>
              <to>
                <xdr:col>5</xdr:col>
                <xdr:colOff>213360</xdr:colOff>
                <xdr:row>149</xdr:row>
                <xdr:rowOff>7620</xdr:rowOff>
              </to>
            </anchor>
          </controlPr>
        </control>
      </mc:Choice>
      <mc:Fallback>
        <control shapeId="2052" r:id="rId438" name="Control 4"/>
      </mc:Fallback>
    </mc:AlternateContent>
    <mc:AlternateContent xmlns:mc="http://schemas.openxmlformats.org/markup-compatibility/2006">
      <mc:Choice Requires="x14">
        <control shapeId="2053" r:id="rId440" name="Control 5">
          <controlPr defaultSize="0" autoPict="0" r:id="rId441">
            <anchor moveWithCells="1">
              <from>
                <xdr:col>5</xdr:col>
                <xdr:colOff>0</xdr:colOff>
                <xdr:row>195</xdr:row>
                <xdr:rowOff>91440</xdr:rowOff>
              </from>
              <to>
                <xdr:col>5</xdr:col>
                <xdr:colOff>220980</xdr:colOff>
                <xdr:row>196</xdr:row>
                <xdr:rowOff>137160</xdr:rowOff>
              </to>
            </anchor>
          </controlPr>
        </control>
      </mc:Choice>
      <mc:Fallback>
        <control shapeId="2053" r:id="rId440" name="Control 5"/>
      </mc:Fallback>
    </mc:AlternateContent>
    <mc:AlternateContent xmlns:mc="http://schemas.openxmlformats.org/markup-compatibility/2006">
      <mc:Choice Requires="x14">
        <control shapeId="2054" r:id="rId442" name="Control 6">
          <controlPr defaultSize="0" autoPict="0" r:id="rId443">
            <anchor moveWithCells="1">
              <from>
                <xdr:col>5</xdr:col>
                <xdr:colOff>0</xdr:colOff>
                <xdr:row>248</xdr:row>
                <xdr:rowOff>99060</xdr:rowOff>
              </from>
              <to>
                <xdr:col>5</xdr:col>
                <xdr:colOff>220980</xdr:colOff>
                <xdr:row>249</xdr:row>
                <xdr:rowOff>137160</xdr:rowOff>
              </to>
            </anchor>
          </controlPr>
        </control>
      </mc:Choice>
      <mc:Fallback>
        <control shapeId="2054" r:id="rId442" name="Control 6"/>
      </mc:Fallback>
    </mc:AlternateContent>
    <mc:AlternateContent xmlns:mc="http://schemas.openxmlformats.org/markup-compatibility/2006">
      <mc:Choice Requires="x14">
        <control shapeId="2055" r:id="rId444" name="Control 7">
          <controlPr defaultSize="0" autoPict="0" r:id="rId445">
            <anchor moveWithCells="1">
              <from>
                <xdr:col>5</xdr:col>
                <xdr:colOff>0</xdr:colOff>
                <xdr:row>270</xdr:row>
                <xdr:rowOff>114300</xdr:rowOff>
              </from>
              <to>
                <xdr:col>5</xdr:col>
                <xdr:colOff>220980</xdr:colOff>
                <xdr:row>271</xdr:row>
                <xdr:rowOff>152400</xdr:rowOff>
              </to>
            </anchor>
          </controlPr>
        </control>
      </mc:Choice>
      <mc:Fallback>
        <control shapeId="2055" r:id="rId444" name="Control 7"/>
      </mc:Fallback>
    </mc:AlternateContent>
    <mc:AlternateContent xmlns:mc="http://schemas.openxmlformats.org/markup-compatibility/2006">
      <mc:Choice Requires="x14">
        <control shapeId="2056" r:id="rId446" name="Control 8">
          <controlPr defaultSize="0" r:id="rId441">
            <anchor moveWithCells="1">
              <from>
                <xdr:col>5</xdr:col>
                <xdr:colOff>0</xdr:colOff>
                <xdr:row>447</xdr:row>
                <xdr:rowOff>60960</xdr:rowOff>
              </from>
              <to>
                <xdr:col>5</xdr:col>
                <xdr:colOff>175260</xdr:colOff>
                <xdr:row>448</xdr:row>
                <xdr:rowOff>53340</xdr:rowOff>
              </to>
            </anchor>
          </controlPr>
        </control>
      </mc:Choice>
      <mc:Fallback>
        <control shapeId="2056" r:id="rId446" name="Control 8"/>
      </mc:Fallback>
    </mc:AlternateContent>
    <mc:AlternateContent xmlns:mc="http://schemas.openxmlformats.org/markup-compatibility/2006">
      <mc:Choice Requires="x14">
        <control shapeId="2057" r:id="rId447" name="Control 9">
          <controlPr defaultSize="0" r:id="rId448">
            <anchor moveWithCells="1">
              <from>
                <xdr:col>5</xdr:col>
                <xdr:colOff>0</xdr:colOff>
                <xdr:row>559</xdr:row>
                <xdr:rowOff>160020</xdr:rowOff>
              </from>
              <to>
                <xdr:col>5</xdr:col>
                <xdr:colOff>167640</xdr:colOff>
                <xdr:row>560</xdr:row>
                <xdr:rowOff>152400</xdr:rowOff>
              </to>
            </anchor>
          </controlPr>
        </control>
      </mc:Choice>
      <mc:Fallback>
        <control shapeId="2057" r:id="rId447" name="Control 9"/>
      </mc:Fallback>
    </mc:AlternateContent>
    <mc:AlternateContent xmlns:mc="http://schemas.openxmlformats.org/markup-compatibility/2006">
      <mc:Choice Requires="x14">
        <control shapeId="2058" r:id="rId449" name="Control 10">
          <controlPr defaultSize="0" autoPict="0" r:id="rId450">
            <anchor moveWithCells="1">
              <from>
                <xdr:col>5</xdr:col>
                <xdr:colOff>0</xdr:colOff>
                <xdr:row>578</xdr:row>
                <xdr:rowOff>15240</xdr:rowOff>
              </from>
              <to>
                <xdr:col>5</xdr:col>
                <xdr:colOff>220980</xdr:colOff>
                <xdr:row>579</xdr:row>
                <xdr:rowOff>53340</xdr:rowOff>
              </to>
            </anchor>
          </controlPr>
        </control>
      </mc:Choice>
      <mc:Fallback>
        <control shapeId="2058" r:id="rId449" name="Control 10"/>
      </mc:Fallback>
    </mc:AlternateContent>
    <mc:AlternateContent xmlns:mc="http://schemas.openxmlformats.org/markup-compatibility/2006">
      <mc:Choice Requires="x14">
        <control shapeId="2060" r:id="rId451" name="Control 12">
          <controlPr defaultSize="0" r:id="rId441">
            <anchor moveWithCells="1">
              <from>
                <xdr:col>5</xdr:col>
                <xdr:colOff>0</xdr:colOff>
                <xdr:row>669</xdr:row>
                <xdr:rowOff>121920</xdr:rowOff>
              </from>
              <to>
                <xdr:col>5</xdr:col>
                <xdr:colOff>175260</xdr:colOff>
                <xdr:row>670</xdr:row>
                <xdr:rowOff>114300</xdr:rowOff>
              </to>
            </anchor>
          </controlPr>
        </control>
      </mc:Choice>
      <mc:Fallback>
        <control shapeId="2060" r:id="rId451" name="Control 12"/>
      </mc:Fallback>
    </mc:AlternateContent>
    <mc:AlternateContent xmlns:mc="http://schemas.openxmlformats.org/markup-compatibility/2006">
      <mc:Choice Requires="x14">
        <control shapeId="2065" r:id="rId452" name="Control 17">
          <controlPr defaultSize="0" autoPict="0" r:id="rId453">
            <anchor moveWithCells="1">
              <from>
                <xdr:col>6</xdr:col>
                <xdr:colOff>335280</xdr:colOff>
                <xdr:row>797</xdr:row>
                <xdr:rowOff>38100</xdr:rowOff>
              </from>
              <to>
                <xdr:col>6</xdr:col>
                <xdr:colOff>548640</xdr:colOff>
                <xdr:row>798</xdr:row>
                <xdr:rowOff>76200</xdr:rowOff>
              </to>
            </anchor>
          </controlPr>
        </control>
      </mc:Choice>
      <mc:Fallback>
        <control shapeId="2065" r:id="rId452" name="Control 17"/>
      </mc:Fallback>
    </mc:AlternateContent>
    <mc:AlternateContent xmlns:mc="http://schemas.openxmlformats.org/markup-compatibility/2006">
      <mc:Choice Requires="x14">
        <control shapeId="2066" r:id="rId454" name="Control 18">
          <controlPr defaultSize="0" r:id="rId455">
            <anchor moveWithCells="1">
              <from>
                <xdr:col>6</xdr:col>
                <xdr:colOff>335280</xdr:colOff>
                <xdr:row>798</xdr:row>
                <xdr:rowOff>53340</xdr:rowOff>
              </from>
              <to>
                <xdr:col>7</xdr:col>
                <xdr:colOff>403860</xdr:colOff>
                <xdr:row>799</xdr:row>
                <xdr:rowOff>99060</xdr:rowOff>
              </to>
            </anchor>
          </controlPr>
        </control>
      </mc:Choice>
      <mc:Fallback>
        <control shapeId="2066" r:id="rId454" name="Control 18"/>
      </mc:Fallback>
    </mc:AlternateContent>
    <mc:AlternateContent xmlns:mc="http://schemas.openxmlformats.org/markup-compatibility/2006">
      <mc:Choice Requires="x14">
        <control shapeId="2067" r:id="rId456" name="Control 19">
          <controlPr defaultSize="0" r:id="rId457">
            <anchor moveWithCells="1">
              <from>
                <xdr:col>5</xdr:col>
                <xdr:colOff>0</xdr:colOff>
                <xdr:row>948</xdr:row>
                <xdr:rowOff>91440</xdr:rowOff>
              </from>
              <to>
                <xdr:col>5</xdr:col>
                <xdr:colOff>220980</xdr:colOff>
                <xdr:row>948</xdr:row>
                <xdr:rowOff>274320</xdr:rowOff>
              </to>
            </anchor>
          </controlPr>
        </control>
      </mc:Choice>
      <mc:Fallback>
        <control shapeId="2067" r:id="rId456" name="Control 19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N188"/>
  <sheetViews>
    <sheetView topLeftCell="A13" zoomScale="60" zoomScaleNormal="60" workbookViewId="0">
      <selection activeCell="F47" sqref="F47"/>
    </sheetView>
  </sheetViews>
  <sheetFormatPr defaultColWidth="9.109375" defaultRowHeight="14.4" x14ac:dyDescent="0.3"/>
  <cols>
    <col min="1" max="1" width="9.109375" style="219"/>
    <col min="2" max="2" width="2.33203125" style="219" customWidth="1"/>
    <col min="3" max="3" width="1.88671875" style="219" customWidth="1"/>
    <col min="4" max="4" width="2.109375" style="219" customWidth="1"/>
    <col min="5" max="5" width="20.88671875" style="219" customWidth="1"/>
    <col min="6" max="6" width="62" style="219" customWidth="1"/>
    <col min="7" max="9" width="12.109375" style="219" bestFit="1" customWidth="1"/>
    <col min="10" max="10" width="10.5546875" style="219" customWidth="1"/>
    <col min="11" max="11" width="16" style="219" customWidth="1"/>
    <col min="12" max="12" width="9.33203125" style="219" bestFit="1" customWidth="1"/>
    <col min="13" max="13" width="14" style="219" customWidth="1"/>
    <col min="14" max="16384" width="9.109375" style="219"/>
  </cols>
  <sheetData>
    <row r="1" spans="2:14" x14ac:dyDescent="0.3">
      <c r="E1" s="237"/>
      <c r="F1" s="236"/>
      <c r="G1" s="237"/>
      <c r="H1" s="237"/>
      <c r="I1" s="237"/>
      <c r="J1" s="237"/>
      <c r="K1" s="237"/>
      <c r="L1" s="237"/>
      <c r="M1" s="237"/>
      <c r="N1" s="237"/>
    </row>
    <row r="2" spans="2:14" x14ac:dyDescent="0.3">
      <c r="E2" s="237"/>
      <c r="F2" s="236"/>
      <c r="G2" s="237"/>
      <c r="H2" s="237"/>
      <c r="I2" s="237"/>
      <c r="J2" s="237"/>
      <c r="K2" s="237"/>
      <c r="L2" s="237"/>
      <c r="M2" s="237"/>
      <c r="N2" s="237"/>
    </row>
    <row r="3" spans="2:14" x14ac:dyDescent="0.3">
      <c r="B3" s="238" t="s">
        <v>225</v>
      </c>
      <c r="C3" s="238"/>
      <c r="E3" s="236"/>
      <c r="G3" s="238" t="s">
        <v>226</v>
      </c>
      <c r="H3" s="238"/>
      <c r="I3" s="237"/>
      <c r="J3" s="237"/>
      <c r="K3" s="236"/>
      <c r="L3" s="236"/>
    </row>
    <row r="4" spans="2:14" x14ac:dyDescent="0.3">
      <c r="B4" s="238" t="s">
        <v>227</v>
      </c>
      <c r="C4" s="238"/>
      <c r="E4" s="236"/>
      <c r="G4" s="238" t="s">
        <v>228</v>
      </c>
      <c r="H4" s="238"/>
      <c r="I4" s="238"/>
      <c r="J4" s="238"/>
      <c r="K4" s="238"/>
      <c r="L4" s="238"/>
    </row>
    <row r="5" spans="2:14" x14ac:dyDescent="0.3">
      <c r="B5" s="238" t="s">
        <v>229</v>
      </c>
      <c r="C5" s="238"/>
      <c r="E5" s="238"/>
      <c r="G5" s="238" t="s">
        <v>230</v>
      </c>
      <c r="H5" s="238"/>
      <c r="I5" s="238"/>
      <c r="J5" s="238"/>
      <c r="K5" s="238"/>
      <c r="L5" s="236"/>
    </row>
    <row r="6" spans="2:14" x14ac:dyDescent="0.3">
      <c r="B6" s="238" t="s">
        <v>231</v>
      </c>
      <c r="C6" s="238"/>
      <c r="E6" s="238"/>
      <c r="G6" s="237"/>
      <c r="H6" s="237"/>
      <c r="I6" s="237"/>
      <c r="J6" s="237"/>
      <c r="K6" s="237"/>
      <c r="L6" s="237"/>
    </row>
    <row r="7" spans="2:14" x14ac:dyDescent="0.3">
      <c r="B7" s="236"/>
      <c r="C7" s="236"/>
      <c r="E7" s="236"/>
      <c r="G7" s="237"/>
      <c r="H7" s="237"/>
      <c r="I7" s="237"/>
      <c r="J7" s="237"/>
      <c r="K7" s="237"/>
      <c r="L7" s="237"/>
    </row>
    <row r="8" spans="2:14" x14ac:dyDescent="0.3">
      <c r="B8" s="239" t="s">
        <v>239</v>
      </c>
      <c r="C8" s="239"/>
      <c r="E8" s="244"/>
      <c r="F8" s="245" t="s">
        <v>232</v>
      </c>
      <c r="G8" s="239" t="s">
        <v>240</v>
      </c>
      <c r="H8" s="239"/>
      <c r="I8" s="239"/>
      <c r="J8" s="237"/>
      <c r="K8" s="243"/>
      <c r="L8" s="244" t="s">
        <v>233</v>
      </c>
    </row>
    <row r="9" spans="2:14" x14ac:dyDescent="0.3">
      <c r="E9" s="239"/>
      <c r="F9" s="239"/>
      <c r="G9" s="237"/>
      <c r="H9" s="237"/>
      <c r="I9" s="239"/>
      <c r="J9" s="239"/>
      <c r="K9" s="239"/>
      <c r="L9" s="237"/>
    </row>
    <row r="10" spans="2:14" x14ac:dyDescent="0.3">
      <c r="E10" s="237"/>
      <c r="F10" s="236"/>
      <c r="G10" s="237"/>
      <c r="H10" s="237"/>
      <c r="I10" s="237"/>
      <c r="J10" s="237"/>
      <c r="K10" s="237"/>
      <c r="L10" s="237"/>
      <c r="M10" s="237"/>
      <c r="N10" s="237"/>
    </row>
    <row r="11" spans="2:14" x14ac:dyDescent="0.3">
      <c r="E11" s="237"/>
      <c r="F11" s="236"/>
      <c r="G11" s="237"/>
      <c r="H11" s="237"/>
      <c r="I11" s="237"/>
      <c r="J11" s="237"/>
      <c r="K11" s="237"/>
      <c r="L11" s="237"/>
      <c r="M11" s="237"/>
      <c r="N11" s="237"/>
    </row>
    <row r="12" spans="2:14" x14ac:dyDescent="0.3">
      <c r="E12" s="237"/>
      <c r="F12" s="236"/>
      <c r="G12" s="237"/>
      <c r="H12" s="237"/>
      <c r="I12" s="237"/>
      <c r="J12" s="237"/>
      <c r="K12" s="237"/>
      <c r="L12" s="237"/>
      <c r="M12" s="237"/>
      <c r="N12" s="237"/>
    </row>
    <row r="13" spans="2:14" x14ac:dyDescent="0.3">
      <c r="E13" s="237"/>
      <c r="F13" s="236"/>
      <c r="G13" s="237"/>
      <c r="H13" s="237"/>
      <c r="I13" s="237"/>
      <c r="J13" s="237"/>
      <c r="K13" s="237"/>
      <c r="L13" s="237"/>
      <c r="M13" s="237"/>
      <c r="N13" s="237"/>
    </row>
    <row r="14" spans="2:14" ht="20.399999999999999" x14ac:dyDescent="0.3">
      <c r="B14" s="598" t="s">
        <v>234</v>
      </c>
      <c r="C14" s="598"/>
      <c r="D14" s="598"/>
      <c r="E14" s="598"/>
      <c r="F14" s="598"/>
      <c r="G14" s="598"/>
      <c r="H14" s="598"/>
      <c r="I14" s="598"/>
      <c r="J14" s="598"/>
      <c r="K14" s="598"/>
      <c r="L14" s="598"/>
      <c r="M14" s="246"/>
      <c r="N14" s="246"/>
    </row>
    <row r="15" spans="2:14" ht="15.6" x14ac:dyDescent="0.3">
      <c r="B15" s="599" t="s">
        <v>235</v>
      </c>
      <c r="C15" s="599"/>
      <c r="D15" s="599"/>
      <c r="E15" s="599"/>
      <c r="F15" s="599"/>
      <c r="G15" s="599"/>
      <c r="H15" s="599"/>
      <c r="I15" s="599"/>
      <c r="J15" s="599"/>
      <c r="K15" s="599"/>
      <c r="L15" s="599"/>
      <c r="M15" s="247"/>
      <c r="N15" s="247"/>
    </row>
    <row r="16" spans="2:14" ht="15.6" x14ac:dyDescent="0.3">
      <c r="B16" s="599" t="s">
        <v>236</v>
      </c>
      <c r="C16" s="599"/>
      <c r="D16" s="599"/>
      <c r="E16" s="599"/>
      <c r="F16" s="599"/>
      <c r="G16" s="599"/>
      <c r="H16" s="599"/>
      <c r="I16" s="599"/>
      <c r="J16" s="599"/>
      <c r="K16" s="599"/>
      <c r="L16" s="599"/>
      <c r="M16" s="247"/>
      <c r="N16" s="247"/>
    </row>
    <row r="17" spans="2:14" ht="15.6" x14ac:dyDescent="0.3">
      <c r="B17" s="599" t="s">
        <v>242</v>
      </c>
      <c r="C17" s="599"/>
      <c r="D17" s="599"/>
      <c r="E17" s="599"/>
      <c r="F17" s="599"/>
      <c r="G17" s="599"/>
      <c r="H17" s="599"/>
      <c r="I17" s="599"/>
      <c r="J17" s="599"/>
      <c r="K17" s="599"/>
      <c r="L17" s="599"/>
      <c r="M17" s="247"/>
      <c r="N17" s="247"/>
    </row>
    <row r="18" spans="2:14" ht="15.6" x14ac:dyDescent="0.3">
      <c r="B18" s="599" t="s">
        <v>243</v>
      </c>
      <c r="C18" s="599"/>
      <c r="D18" s="599"/>
      <c r="E18" s="599"/>
      <c r="F18" s="599"/>
      <c r="G18" s="599"/>
      <c r="H18" s="599"/>
      <c r="I18" s="599"/>
      <c r="J18" s="599"/>
      <c r="K18" s="599"/>
      <c r="L18" s="599"/>
      <c r="M18" s="247"/>
      <c r="N18" s="247"/>
    </row>
    <row r="19" spans="2:14" x14ac:dyDescent="0.3">
      <c r="B19" s="600"/>
      <c r="C19" s="600"/>
      <c r="D19" s="600"/>
      <c r="E19" s="600"/>
      <c r="F19" s="600"/>
      <c r="G19" s="600"/>
      <c r="H19" s="600"/>
      <c r="I19" s="600"/>
      <c r="J19" s="600"/>
      <c r="K19" s="600"/>
      <c r="L19" s="600"/>
      <c r="M19" s="248"/>
      <c r="N19" s="248"/>
    </row>
    <row r="20" spans="2:14" x14ac:dyDescent="0.3">
      <c r="E20" s="240"/>
      <c r="F20" s="240"/>
      <c r="G20" s="240"/>
      <c r="H20" s="240"/>
      <c r="I20" s="240"/>
      <c r="J20" s="240"/>
      <c r="K20" s="240"/>
      <c r="L20" s="240"/>
      <c r="M20" s="240"/>
      <c r="N20" s="240"/>
    </row>
    <row r="23" spans="2:14" ht="15" customHeight="1" x14ac:dyDescent="0.3">
      <c r="E23" s="601" t="s">
        <v>93</v>
      </c>
      <c r="F23" s="601" t="s">
        <v>0</v>
      </c>
      <c r="G23" s="601" t="s">
        <v>94</v>
      </c>
      <c r="H23" s="603" t="s">
        <v>95</v>
      </c>
      <c r="I23" s="604"/>
      <c r="J23" s="605"/>
      <c r="K23" s="601" t="s">
        <v>96</v>
      </c>
      <c r="L23" s="601" t="s">
        <v>97</v>
      </c>
    </row>
    <row r="24" spans="2:14" x14ac:dyDescent="0.3">
      <c r="E24" s="602"/>
      <c r="F24" s="602"/>
      <c r="G24" s="602"/>
      <c r="H24" s="235" t="s">
        <v>98</v>
      </c>
      <c r="I24" s="235" t="s">
        <v>99</v>
      </c>
      <c r="J24" s="235" t="s">
        <v>100</v>
      </c>
      <c r="K24" s="602"/>
      <c r="L24" s="602"/>
    </row>
    <row r="25" spans="2:14" x14ac:dyDescent="0.3">
      <c r="E25" s="568" t="s">
        <v>101</v>
      </c>
      <c r="F25" s="569"/>
      <c r="G25" s="569"/>
      <c r="H25" s="569"/>
      <c r="I25" s="569"/>
      <c r="J25" s="569"/>
      <c r="K25" s="569"/>
      <c r="L25" s="570"/>
    </row>
    <row r="26" spans="2:14" x14ac:dyDescent="0.3">
      <c r="E26" s="568" t="s">
        <v>38</v>
      </c>
      <c r="F26" s="569"/>
      <c r="G26" s="569"/>
      <c r="H26" s="569"/>
      <c r="I26" s="569"/>
      <c r="J26" s="569"/>
      <c r="K26" s="569"/>
      <c r="L26" s="570"/>
    </row>
    <row r="27" spans="2:14" x14ac:dyDescent="0.3">
      <c r="E27" s="606" t="s">
        <v>39</v>
      </c>
      <c r="F27" s="221" t="s">
        <v>5</v>
      </c>
      <c r="G27" s="234">
        <v>200</v>
      </c>
      <c r="H27" s="234">
        <v>16.87</v>
      </c>
      <c r="I27" s="234">
        <v>20.47</v>
      </c>
      <c r="J27" s="234">
        <v>32.799999999999997</v>
      </c>
      <c r="K27" s="234">
        <v>402.36</v>
      </c>
      <c r="L27" s="234">
        <v>210</v>
      </c>
    </row>
    <row r="28" spans="2:14" x14ac:dyDescent="0.3">
      <c r="E28" s="606"/>
      <c r="F28" s="221" t="s">
        <v>58</v>
      </c>
      <c r="G28" s="234">
        <v>30</v>
      </c>
      <c r="H28" s="222">
        <v>4.2</v>
      </c>
      <c r="I28" s="222">
        <v>0.66</v>
      </c>
      <c r="J28" s="222">
        <v>37.700000000000003</v>
      </c>
      <c r="K28" s="222">
        <v>115.8</v>
      </c>
      <c r="L28" s="234"/>
    </row>
    <row r="29" spans="2:14" x14ac:dyDescent="0.3">
      <c r="E29" s="606"/>
      <c r="F29" s="221" t="s">
        <v>1</v>
      </c>
      <c r="G29" s="234">
        <v>200</v>
      </c>
      <c r="H29" s="223">
        <v>0.12</v>
      </c>
      <c r="I29" s="223">
        <v>0.02</v>
      </c>
      <c r="J29" s="223">
        <v>13.7</v>
      </c>
      <c r="K29" s="223">
        <v>55.9</v>
      </c>
      <c r="L29" s="234">
        <v>377</v>
      </c>
    </row>
    <row r="30" spans="2:14" x14ac:dyDescent="0.3">
      <c r="E30" s="592" t="s">
        <v>102</v>
      </c>
      <c r="F30" s="592"/>
      <c r="G30" s="233">
        <f>G27+G28+G29</f>
        <v>430</v>
      </c>
      <c r="H30" s="233">
        <f t="shared" ref="H30:K30" si="0">H27+H28+H29</f>
        <v>21.19</v>
      </c>
      <c r="I30" s="233">
        <f t="shared" si="0"/>
        <v>21.15</v>
      </c>
      <c r="J30" s="233">
        <f t="shared" si="0"/>
        <v>84.2</v>
      </c>
      <c r="K30" s="233">
        <f t="shared" si="0"/>
        <v>574.05999999999995</v>
      </c>
      <c r="L30" s="234"/>
    </row>
    <row r="31" spans="2:14" x14ac:dyDescent="0.3">
      <c r="E31" s="607" t="s">
        <v>41</v>
      </c>
      <c r="F31" s="22" t="s">
        <v>218</v>
      </c>
      <c r="G31" s="234">
        <v>100</v>
      </c>
      <c r="H31" s="234">
        <v>0.95</v>
      </c>
      <c r="I31" s="234">
        <v>6.06</v>
      </c>
      <c r="J31" s="234">
        <v>3.05</v>
      </c>
      <c r="K31" s="16">
        <v>70.599999999999994</v>
      </c>
      <c r="L31" s="223">
        <v>24</v>
      </c>
    </row>
    <row r="32" spans="2:14" ht="15.75" customHeight="1" x14ac:dyDescent="0.3">
      <c r="E32" s="608"/>
      <c r="F32" s="224" t="s">
        <v>103</v>
      </c>
      <c r="G32" s="223">
        <v>250</v>
      </c>
      <c r="H32" s="223">
        <v>3</v>
      </c>
      <c r="I32" s="223">
        <v>2.5</v>
      </c>
      <c r="J32" s="223">
        <v>18.824999999999999</v>
      </c>
      <c r="K32" s="222">
        <v>111.675</v>
      </c>
      <c r="L32" s="223">
        <v>103</v>
      </c>
    </row>
    <row r="33" spans="5:12" x14ac:dyDescent="0.3">
      <c r="E33" s="608"/>
      <c r="F33" s="224" t="s">
        <v>13</v>
      </c>
      <c r="G33" s="223">
        <v>180</v>
      </c>
      <c r="H33" s="223">
        <v>4.84</v>
      </c>
      <c r="I33" s="223">
        <v>7.16</v>
      </c>
      <c r="J33" s="223">
        <v>62</v>
      </c>
      <c r="K33" s="223">
        <v>287.67</v>
      </c>
      <c r="L33" s="223">
        <v>237</v>
      </c>
    </row>
    <row r="34" spans="5:12" x14ac:dyDescent="0.3">
      <c r="E34" s="608"/>
      <c r="F34" s="224" t="s">
        <v>224</v>
      </c>
      <c r="G34" s="223">
        <v>100</v>
      </c>
      <c r="H34" s="223">
        <v>15.6</v>
      </c>
      <c r="I34" s="223">
        <v>11.6</v>
      </c>
      <c r="J34" s="223">
        <v>15.7</v>
      </c>
      <c r="K34" s="223">
        <v>229</v>
      </c>
      <c r="L34" s="223">
        <v>282</v>
      </c>
    </row>
    <row r="35" spans="5:12" x14ac:dyDescent="0.3">
      <c r="E35" s="608"/>
      <c r="F35" s="224" t="s">
        <v>8</v>
      </c>
      <c r="G35" s="234">
        <v>200</v>
      </c>
      <c r="H35" s="234">
        <v>1</v>
      </c>
      <c r="I35" s="234">
        <v>0</v>
      </c>
      <c r="J35" s="234">
        <v>20.2</v>
      </c>
      <c r="K35" s="16">
        <v>85.34</v>
      </c>
      <c r="L35" s="223"/>
    </row>
    <row r="36" spans="5:12" x14ac:dyDescent="0.3">
      <c r="E36" s="608"/>
      <c r="F36" s="224" t="s">
        <v>58</v>
      </c>
      <c r="G36" s="223">
        <v>20</v>
      </c>
      <c r="H36" s="223">
        <v>0.64</v>
      </c>
      <c r="I36" s="223">
        <v>0.3</v>
      </c>
      <c r="J36" s="223">
        <v>36.049999999999997</v>
      </c>
      <c r="K36" s="222">
        <v>64.349999999999994</v>
      </c>
      <c r="L36" s="234"/>
    </row>
    <row r="37" spans="5:12" x14ac:dyDescent="0.3">
      <c r="E37" s="608"/>
      <c r="F37" s="224" t="s">
        <v>105</v>
      </c>
      <c r="G37" s="223">
        <v>30</v>
      </c>
      <c r="H37" s="222">
        <v>4.2</v>
      </c>
      <c r="I37" s="222">
        <v>0.66</v>
      </c>
      <c r="J37" s="222">
        <v>37.700000000000003</v>
      </c>
      <c r="K37" s="222">
        <v>115.8</v>
      </c>
      <c r="L37" s="234"/>
    </row>
    <row r="38" spans="5:12" x14ac:dyDescent="0.3">
      <c r="E38" s="608"/>
      <c r="F38" s="224" t="s">
        <v>19</v>
      </c>
      <c r="G38" s="223">
        <v>15</v>
      </c>
      <c r="H38" s="234">
        <v>3.27</v>
      </c>
      <c r="I38" s="16">
        <v>2.36</v>
      </c>
      <c r="J38" s="234">
        <v>7.81</v>
      </c>
      <c r="K38" s="16">
        <v>120.4</v>
      </c>
      <c r="L38" s="234"/>
    </row>
    <row r="39" spans="5:12" x14ac:dyDescent="0.3">
      <c r="E39" s="609"/>
      <c r="F39" s="224" t="s">
        <v>219</v>
      </c>
      <c r="G39" s="223">
        <v>250</v>
      </c>
      <c r="H39" s="25">
        <v>0.05</v>
      </c>
      <c r="I39" s="25">
        <v>0</v>
      </c>
      <c r="J39" s="25">
        <v>14.93</v>
      </c>
      <c r="K39" s="25">
        <v>217</v>
      </c>
      <c r="L39" s="234"/>
    </row>
    <row r="40" spans="5:12" x14ac:dyDescent="0.3">
      <c r="E40" s="592" t="s">
        <v>106</v>
      </c>
      <c r="F40" s="592"/>
      <c r="G40" s="233">
        <f>G31+G32+G33+G34+G35+G36+G37</f>
        <v>880</v>
      </c>
      <c r="H40" s="233">
        <f t="shared" ref="H40:K40" si="1">H31+H32+H33+H34+H35+H36+H37</f>
        <v>30.23</v>
      </c>
      <c r="I40" s="233">
        <f t="shared" si="1"/>
        <v>28.28</v>
      </c>
      <c r="J40" s="233">
        <f t="shared" si="1"/>
        <v>193.52499999999998</v>
      </c>
      <c r="K40" s="233">
        <f t="shared" si="1"/>
        <v>964.43499999999995</v>
      </c>
      <c r="L40" s="234"/>
    </row>
    <row r="41" spans="5:12" x14ac:dyDescent="0.3">
      <c r="E41" s="592" t="s">
        <v>107</v>
      </c>
      <c r="F41" s="592"/>
      <c r="G41" s="233">
        <f>G30+G40</f>
        <v>1310</v>
      </c>
      <c r="H41" s="233">
        <f t="shared" ref="H41:K41" si="2">H30+H40</f>
        <v>51.42</v>
      </c>
      <c r="I41" s="233">
        <f t="shared" si="2"/>
        <v>49.43</v>
      </c>
      <c r="J41" s="233">
        <f t="shared" si="2"/>
        <v>277.72499999999997</v>
      </c>
      <c r="K41" s="233">
        <f t="shared" si="2"/>
        <v>1538.4949999999999</v>
      </c>
      <c r="L41" s="233"/>
    </row>
    <row r="42" spans="5:12" x14ac:dyDescent="0.3">
      <c r="E42" s="568" t="s">
        <v>46</v>
      </c>
      <c r="F42" s="569"/>
      <c r="G42" s="569"/>
      <c r="H42" s="569"/>
      <c r="I42" s="569"/>
      <c r="J42" s="569"/>
      <c r="K42" s="569"/>
      <c r="L42" s="570"/>
    </row>
    <row r="43" spans="5:12" x14ac:dyDescent="0.3">
      <c r="E43" s="606" t="s">
        <v>39</v>
      </c>
      <c r="F43" s="234" t="s">
        <v>108</v>
      </c>
      <c r="G43" s="234" t="s">
        <v>123</v>
      </c>
      <c r="H43" s="234">
        <v>32</v>
      </c>
      <c r="I43" s="234">
        <v>24.7</v>
      </c>
      <c r="J43" s="234">
        <v>41.3</v>
      </c>
      <c r="K43" s="234">
        <v>515</v>
      </c>
      <c r="L43" s="234">
        <v>321</v>
      </c>
    </row>
    <row r="44" spans="5:12" x14ac:dyDescent="0.3">
      <c r="E44" s="606"/>
      <c r="F44" s="221" t="s">
        <v>119</v>
      </c>
      <c r="G44" s="234">
        <v>50</v>
      </c>
      <c r="H44" s="234">
        <v>2.95</v>
      </c>
      <c r="I44" s="234">
        <v>9.3699999999999992</v>
      </c>
      <c r="J44" s="234">
        <v>18.600000000000001</v>
      </c>
      <c r="K44" s="234">
        <v>170</v>
      </c>
      <c r="L44" s="234">
        <v>1</v>
      </c>
    </row>
    <row r="45" spans="5:12" x14ac:dyDescent="0.3">
      <c r="E45" s="606"/>
      <c r="F45" s="234" t="s">
        <v>109</v>
      </c>
      <c r="G45" s="223">
        <v>200</v>
      </c>
      <c r="H45" s="223">
        <v>0</v>
      </c>
      <c r="I45" s="223">
        <v>0</v>
      </c>
      <c r="J45" s="223">
        <v>14.9</v>
      </c>
      <c r="K45" s="222">
        <v>59.4</v>
      </c>
      <c r="L45" s="234">
        <v>375</v>
      </c>
    </row>
    <row r="46" spans="5:12" x14ac:dyDescent="0.3">
      <c r="E46" s="592" t="s">
        <v>102</v>
      </c>
      <c r="F46" s="592"/>
      <c r="G46" s="233">
        <f>G45+G44+230</f>
        <v>480</v>
      </c>
      <c r="H46" s="233">
        <f>H43+H44+H45</f>
        <v>34.950000000000003</v>
      </c>
      <c r="I46" s="233">
        <f t="shared" ref="I46:K46" si="3">I43+I44+I45</f>
        <v>34.07</v>
      </c>
      <c r="J46" s="233">
        <f t="shared" si="3"/>
        <v>74.8</v>
      </c>
      <c r="K46" s="233">
        <f t="shared" si="3"/>
        <v>744.4</v>
      </c>
      <c r="L46" s="234"/>
    </row>
    <row r="47" spans="5:12" ht="15" customHeight="1" x14ac:dyDescent="0.3">
      <c r="E47" s="607" t="s">
        <v>41</v>
      </c>
      <c r="F47" s="225" t="s">
        <v>81</v>
      </c>
      <c r="G47" s="223">
        <v>100</v>
      </c>
      <c r="H47" s="223">
        <v>1.1000000000000001</v>
      </c>
      <c r="I47" s="223">
        <v>0.2</v>
      </c>
      <c r="J47" s="223">
        <v>3.8</v>
      </c>
      <c r="K47" s="222">
        <v>22</v>
      </c>
      <c r="L47" s="223">
        <v>71</v>
      </c>
    </row>
    <row r="48" spans="5:12" ht="15.75" customHeight="1" x14ac:dyDescent="0.3">
      <c r="E48" s="608"/>
      <c r="F48" s="224" t="s">
        <v>110</v>
      </c>
      <c r="G48" s="223">
        <v>250</v>
      </c>
      <c r="H48" s="223">
        <v>2.23</v>
      </c>
      <c r="I48" s="223">
        <v>8</v>
      </c>
      <c r="J48" s="223">
        <v>14.49</v>
      </c>
      <c r="K48" s="223">
        <v>117.52</v>
      </c>
      <c r="L48" s="223">
        <v>142</v>
      </c>
    </row>
    <row r="49" spans="5:12" x14ac:dyDescent="0.3">
      <c r="E49" s="608"/>
      <c r="F49" s="224" t="s">
        <v>126</v>
      </c>
      <c r="G49" s="234">
        <v>200</v>
      </c>
      <c r="H49" s="234">
        <v>15.57</v>
      </c>
      <c r="I49" s="234">
        <v>9.5299999999999994</v>
      </c>
      <c r="J49" s="234">
        <v>26.8</v>
      </c>
      <c r="K49" s="16">
        <v>328.2</v>
      </c>
      <c r="L49" s="223">
        <v>202</v>
      </c>
    </row>
    <row r="50" spans="5:12" x14ac:dyDescent="0.3">
      <c r="E50" s="608"/>
      <c r="F50" s="224" t="s">
        <v>104</v>
      </c>
      <c r="G50" s="223">
        <v>200</v>
      </c>
      <c r="H50" s="223">
        <v>1.04</v>
      </c>
      <c r="I50" s="223">
        <v>0</v>
      </c>
      <c r="J50" s="223">
        <v>26.96</v>
      </c>
      <c r="K50" s="222">
        <v>107.44</v>
      </c>
      <c r="L50" s="223">
        <v>376</v>
      </c>
    </row>
    <row r="51" spans="5:12" x14ac:dyDescent="0.3">
      <c r="E51" s="608"/>
      <c r="F51" s="224" t="s">
        <v>58</v>
      </c>
      <c r="G51" s="223">
        <v>20</v>
      </c>
      <c r="H51" s="223">
        <v>0.64</v>
      </c>
      <c r="I51" s="223">
        <v>0.3</v>
      </c>
      <c r="J51" s="223">
        <v>36.049999999999997</v>
      </c>
      <c r="K51" s="222">
        <v>64.349999999999994</v>
      </c>
      <c r="L51" s="223"/>
    </row>
    <row r="52" spans="5:12" x14ac:dyDescent="0.3">
      <c r="E52" s="608"/>
      <c r="F52" s="224" t="s">
        <v>105</v>
      </c>
      <c r="G52" s="223">
        <v>30</v>
      </c>
      <c r="H52" s="222">
        <v>4.2</v>
      </c>
      <c r="I52" s="222">
        <v>0.66</v>
      </c>
      <c r="J52" s="222">
        <v>37.700000000000003</v>
      </c>
      <c r="K52" s="222">
        <v>115.8</v>
      </c>
      <c r="L52" s="234"/>
    </row>
    <row r="53" spans="5:12" x14ac:dyDescent="0.3">
      <c r="E53" s="608"/>
      <c r="F53" s="224" t="s">
        <v>19</v>
      </c>
      <c r="G53" s="223">
        <v>15</v>
      </c>
      <c r="H53" s="234">
        <v>3.27</v>
      </c>
      <c r="I53" s="16">
        <v>2.36</v>
      </c>
      <c r="J53" s="234">
        <v>7.81</v>
      </c>
      <c r="K53" s="16">
        <v>120.4</v>
      </c>
      <c r="L53" s="234"/>
    </row>
    <row r="54" spans="5:12" x14ac:dyDescent="0.3">
      <c r="E54" s="609"/>
      <c r="F54" s="224" t="s">
        <v>219</v>
      </c>
      <c r="G54" s="223">
        <v>250</v>
      </c>
      <c r="H54" s="25">
        <v>0.05</v>
      </c>
      <c r="I54" s="25">
        <v>0</v>
      </c>
      <c r="J54" s="25">
        <v>14.93</v>
      </c>
      <c r="K54" s="25">
        <v>217</v>
      </c>
      <c r="L54" s="234"/>
    </row>
    <row r="55" spans="5:12" x14ac:dyDescent="0.3">
      <c r="E55" s="592" t="s">
        <v>106</v>
      </c>
      <c r="F55" s="592"/>
      <c r="G55" s="233">
        <f>G47+G48+G49+G50+G51+G52+G53+G54</f>
        <v>1065</v>
      </c>
      <c r="H55" s="233">
        <f t="shared" ref="H55:K55" si="4">H47+H48+H49+H50+H51+H52+H53+H54</f>
        <v>28.099999999999998</v>
      </c>
      <c r="I55" s="233">
        <f t="shared" si="4"/>
        <v>21.049999999999997</v>
      </c>
      <c r="J55" s="233">
        <f t="shared" si="4"/>
        <v>168.54000000000002</v>
      </c>
      <c r="K55" s="233">
        <f t="shared" si="4"/>
        <v>1092.71</v>
      </c>
      <c r="L55" s="234"/>
    </row>
    <row r="56" spans="5:12" x14ac:dyDescent="0.3">
      <c r="E56" s="592" t="s">
        <v>107</v>
      </c>
      <c r="F56" s="592"/>
      <c r="G56" s="233">
        <f>G46+G55</f>
        <v>1545</v>
      </c>
      <c r="H56" s="233">
        <f t="shared" ref="H56:K56" si="5">H46+H55</f>
        <v>63.05</v>
      </c>
      <c r="I56" s="233">
        <f t="shared" si="5"/>
        <v>55.12</v>
      </c>
      <c r="J56" s="233">
        <f t="shared" si="5"/>
        <v>243.34000000000003</v>
      </c>
      <c r="K56" s="233">
        <f t="shared" si="5"/>
        <v>1837.1100000000001</v>
      </c>
      <c r="L56" s="233"/>
    </row>
    <row r="57" spans="5:12" x14ac:dyDescent="0.3">
      <c r="E57" s="568" t="s">
        <v>55</v>
      </c>
      <c r="F57" s="569"/>
      <c r="G57" s="569"/>
      <c r="H57" s="569"/>
      <c r="I57" s="569"/>
      <c r="J57" s="569"/>
      <c r="K57" s="569"/>
      <c r="L57" s="570"/>
    </row>
    <row r="58" spans="5:12" x14ac:dyDescent="0.3">
      <c r="E58" s="607" t="s">
        <v>39</v>
      </c>
      <c r="F58" s="224" t="s">
        <v>112</v>
      </c>
      <c r="G58" s="223">
        <v>200</v>
      </c>
      <c r="H58" s="223">
        <v>7.9</v>
      </c>
      <c r="I58" s="223">
        <v>9.56</v>
      </c>
      <c r="J58" s="223">
        <v>34.700000000000003</v>
      </c>
      <c r="K58" s="223">
        <v>258</v>
      </c>
      <c r="L58" s="234">
        <v>184</v>
      </c>
    </row>
    <row r="59" spans="5:12" x14ac:dyDescent="0.3">
      <c r="E59" s="608"/>
      <c r="F59" s="221" t="s">
        <v>37</v>
      </c>
      <c r="G59" s="234">
        <v>50</v>
      </c>
      <c r="H59" s="234">
        <v>4.5999999999999996</v>
      </c>
      <c r="I59" s="234">
        <v>7</v>
      </c>
      <c r="J59" s="234">
        <v>14.83</v>
      </c>
      <c r="K59" s="234">
        <v>157</v>
      </c>
      <c r="L59" s="234">
        <v>3</v>
      </c>
    </row>
    <row r="60" spans="5:12" x14ac:dyDescent="0.3">
      <c r="E60" s="608"/>
      <c r="F60" s="224" t="s">
        <v>1</v>
      </c>
      <c r="G60" s="223">
        <v>200</v>
      </c>
      <c r="H60" s="223">
        <v>0.12</v>
      </c>
      <c r="I60" s="223">
        <v>0.02</v>
      </c>
      <c r="J60" s="223">
        <v>13.7</v>
      </c>
      <c r="K60" s="223">
        <v>55.9</v>
      </c>
      <c r="L60" s="223">
        <v>377</v>
      </c>
    </row>
    <row r="61" spans="5:12" x14ac:dyDescent="0.3">
      <c r="E61" s="592" t="s">
        <v>102</v>
      </c>
      <c r="F61" s="592"/>
      <c r="G61" s="233">
        <f>SUM(G58:G60)</f>
        <v>450</v>
      </c>
      <c r="H61" s="233">
        <f>SUM(H58:H60)</f>
        <v>12.62</v>
      </c>
      <c r="I61" s="233">
        <f>SUM(I58:I60)</f>
        <v>16.580000000000002</v>
      </c>
      <c r="J61" s="233">
        <f>SUM(J58:J60)</f>
        <v>63.230000000000004</v>
      </c>
      <c r="K61" s="233">
        <f>SUM(K58:K60)</f>
        <v>470.9</v>
      </c>
      <c r="L61" s="234"/>
    </row>
    <row r="62" spans="5:12" x14ac:dyDescent="0.3">
      <c r="E62" s="607" t="s">
        <v>41</v>
      </c>
      <c r="F62" s="22" t="s">
        <v>218</v>
      </c>
      <c r="G62" s="234">
        <v>100</v>
      </c>
      <c r="H62" s="234">
        <v>0.95</v>
      </c>
      <c r="I62" s="234">
        <v>6.06</v>
      </c>
      <c r="J62" s="234">
        <v>3.05</v>
      </c>
      <c r="K62" s="16">
        <v>70.599999999999994</v>
      </c>
      <c r="L62" s="223">
        <v>24</v>
      </c>
    </row>
    <row r="63" spans="5:12" x14ac:dyDescent="0.3">
      <c r="E63" s="608"/>
      <c r="F63" s="224" t="s">
        <v>113</v>
      </c>
      <c r="G63" s="223">
        <v>250</v>
      </c>
      <c r="H63" s="222">
        <v>2.5099999999999998</v>
      </c>
      <c r="I63" s="222">
        <v>4.72</v>
      </c>
      <c r="J63" s="222">
        <v>15.96</v>
      </c>
      <c r="K63" s="222">
        <v>123.9</v>
      </c>
      <c r="L63" s="223">
        <v>80</v>
      </c>
    </row>
    <row r="64" spans="5:12" x14ac:dyDescent="0.3">
      <c r="E64" s="608"/>
      <c r="F64" s="224" t="s">
        <v>114</v>
      </c>
      <c r="G64" s="223">
        <v>180</v>
      </c>
      <c r="H64" s="223">
        <v>6.87</v>
      </c>
      <c r="I64" s="223">
        <v>0.9</v>
      </c>
      <c r="J64" s="223">
        <v>26.37</v>
      </c>
      <c r="K64" s="222">
        <v>193.2</v>
      </c>
      <c r="L64" s="223">
        <v>202</v>
      </c>
    </row>
    <row r="65" spans="5:12" x14ac:dyDescent="0.3">
      <c r="E65" s="608"/>
      <c r="F65" s="224" t="s">
        <v>222</v>
      </c>
      <c r="G65" s="223">
        <v>100</v>
      </c>
      <c r="H65" s="223">
        <v>22</v>
      </c>
      <c r="I65" s="223">
        <v>21.3</v>
      </c>
      <c r="J65" s="223">
        <v>9.69</v>
      </c>
      <c r="K65" s="222">
        <v>336.02</v>
      </c>
      <c r="L65" s="223">
        <v>260</v>
      </c>
    </row>
    <row r="66" spans="5:12" x14ac:dyDescent="0.3">
      <c r="E66" s="608"/>
      <c r="F66" s="224" t="s">
        <v>115</v>
      </c>
      <c r="G66" s="223">
        <v>200</v>
      </c>
      <c r="H66" s="226">
        <v>0.4</v>
      </c>
      <c r="I66" s="223">
        <v>0</v>
      </c>
      <c r="J66" s="227">
        <v>30</v>
      </c>
      <c r="K66" s="222">
        <v>156</v>
      </c>
      <c r="L66" s="223">
        <v>516</v>
      </c>
    </row>
    <row r="67" spans="5:12" x14ac:dyDescent="0.3">
      <c r="E67" s="608"/>
      <c r="F67" s="224" t="s">
        <v>58</v>
      </c>
      <c r="G67" s="223">
        <v>20</v>
      </c>
      <c r="H67" s="223">
        <v>0.64</v>
      </c>
      <c r="I67" s="223">
        <v>0.3</v>
      </c>
      <c r="J67" s="223">
        <v>36.049999999999997</v>
      </c>
      <c r="K67" s="222">
        <v>64.349999999999994</v>
      </c>
      <c r="L67" s="234"/>
    </row>
    <row r="68" spans="5:12" x14ac:dyDescent="0.3">
      <c r="E68" s="608"/>
      <c r="F68" s="224" t="s">
        <v>105</v>
      </c>
      <c r="G68" s="223">
        <v>30</v>
      </c>
      <c r="H68" s="222">
        <v>4.2</v>
      </c>
      <c r="I68" s="222">
        <v>0.66</v>
      </c>
      <c r="J68" s="222">
        <v>37.700000000000003</v>
      </c>
      <c r="K68" s="222">
        <v>115.8</v>
      </c>
      <c r="L68" s="234"/>
    </row>
    <row r="69" spans="5:12" x14ac:dyDescent="0.3">
      <c r="E69" s="608"/>
      <c r="F69" s="224" t="s">
        <v>19</v>
      </c>
      <c r="G69" s="223">
        <v>15</v>
      </c>
      <c r="H69" s="234">
        <v>3.27</v>
      </c>
      <c r="I69" s="16">
        <v>2.36</v>
      </c>
      <c r="J69" s="234">
        <v>7.81</v>
      </c>
      <c r="K69" s="16">
        <v>120.4</v>
      </c>
      <c r="L69" s="234"/>
    </row>
    <row r="70" spans="5:12" x14ac:dyDescent="0.3">
      <c r="E70" s="609"/>
      <c r="F70" s="224" t="s">
        <v>219</v>
      </c>
      <c r="G70" s="223">
        <v>250</v>
      </c>
      <c r="H70" s="25">
        <v>0.05</v>
      </c>
      <c r="I70" s="25">
        <v>0</v>
      </c>
      <c r="J70" s="25">
        <v>14.93</v>
      </c>
      <c r="K70" s="25">
        <v>217</v>
      </c>
      <c r="L70" s="234"/>
    </row>
    <row r="71" spans="5:12" x14ac:dyDescent="0.3">
      <c r="E71" s="592" t="s">
        <v>106</v>
      </c>
      <c r="F71" s="592"/>
      <c r="G71" s="233">
        <f>G62+G63+G64+G65+G66+G67+G68</f>
        <v>880</v>
      </c>
      <c r="H71" s="233">
        <f t="shared" ref="H71:K71" si="6">H62+H63+H64+H65+H66+H67+H68</f>
        <v>37.57</v>
      </c>
      <c r="I71" s="233">
        <f t="shared" si="6"/>
        <v>33.94</v>
      </c>
      <c r="J71" s="233">
        <f t="shared" si="6"/>
        <v>158.82</v>
      </c>
      <c r="K71" s="233">
        <f t="shared" si="6"/>
        <v>1059.8700000000001</v>
      </c>
      <c r="L71" s="234"/>
    </row>
    <row r="72" spans="5:12" x14ac:dyDescent="0.3">
      <c r="E72" s="592" t="s">
        <v>107</v>
      </c>
      <c r="F72" s="592"/>
      <c r="G72" s="233">
        <f>G61+G71</f>
        <v>1330</v>
      </c>
      <c r="H72" s="233">
        <f t="shared" ref="H72:K72" si="7">H61+H71</f>
        <v>50.19</v>
      </c>
      <c r="I72" s="233">
        <f t="shared" si="7"/>
        <v>50.519999999999996</v>
      </c>
      <c r="J72" s="233">
        <f t="shared" si="7"/>
        <v>222.05</v>
      </c>
      <c r="K72" s="233">
        <f t="shared" si="7"/>
        <v>1530.77</v>
      </c>
      <c r="L72" s="233"/>
    </row>
    <row r="73" spans="5:12" x14ac:dyDescent="0.3">
      <c r="E73" s="568" t="s">
        <v>61</v>
      </c>
      <c r="F73" s="569"/>
      <c r="G73" s="569"/>
      <c r="H73" s="569"/>
      <c r="I73" s="569"/>
      <c r="J73" s="569"/>
      <c r="K73" s="569"/>
      <c r="L73" s="570"/>
    </row>
    <row r="74" spans="5:12" x14ac:dyDescent="0.3">
      <c r="E74" s="610" t="s">
        <v>39</v>
      </c>
      <c r="F74" s="225" t="s">
        <v>116</v>
      </c>
      <c r="G74" s="223">
        <v>200</v>
      </c>
      <c r="H74" s="16">
        <v>4.53</v>
      </c>
      <c r="I74" s="16">
        <v>5.28</v>
      </c>
      <c r="J74" s="16">
        <v>37.11</v>
      </c>
      <c r="K74" s="16">
        <v>214.67</v>
      </c>
      <c r="L74" s="234">
        <v>262</v>
      </c>
    </row>
    <row r="75" spans="5:12" x14ac:dyDescent="0.3">
      <c r="E75" s="611"/>
      <c r="F75" s="224" t="s">
        <v>58</v>
      </c>
      <c r="G75" s="223">
        <v>30</v>
      </c>
      <c r="H75" s="222">
        <v>4.2</v>
      </c>
      <c r="I75" s="222">
        <v>0.66</v>
      </c>
      <c r="J75" s="222">
        <v>37.700000000000003</v>
      </c>
      <c r="K75" s="222">
        <v>115.8</v>
      </c>
      <c r="L75" s="234"/>
    </row>
    <row r="76" spans="5:12" x14ac:dyDescent="0.3">
      <c r="E76" s="611"/>
      <c r="F76" s="234" t="s">
        <v>109</v>
      </c>
      <c r="G76" s="223">
        <v>200</v>
      </c>
      <c r="H76" s="223">
        <v>0</v>
      </c>
      <c r="I76" s="223">
        <v>0</v>
      </c>
      <c r="J76" s="223">
        <v>14.9</v>
      </c>
      <c r="K76" s="222">
        <v>59.4</v>
      </c>
      <c r="L76" s="234">
        <v>375</v>
      </c>
    </row>
    <row r="77" spans="5:12" x14ac:dyDescent="0.3">
      <c r="E77" s="592" t="s">
        <v>102</v>
      </c>
      <c r="F77" s="592"/>
      <c r="G77" s="233">
        <f>G74+G75+G76</f>
        <v>430</v>
      </c>
      <c r="H77" s="233">
        <f t="shared" ref="H77:K77" si="8">H74+H75+H76</f>
        <v>8.73</v>
      </c>
      <c r="I77" s="233">
        <f t="shared" si="8"/>
        <v>5.94</v>
      </c>
      <c r="J77" s="233">
        <f t="shared" si="8"/>
        <v>89.710000000000008</v>
      </c>
      <c r="K77" s="233">
        <f t="shared" si="8"/>
        <v>389.86999999999995</v>
      </c>
      <c r="L77" s="234"/>
    </row>
    <row r="78" spans="5:12" x14ac:dyDescent="0.3">
      <c r="E78" s="610" t="s">
        <v>41</v>
      </c>
      <c r="F78" s="225" t="s">
        <v>81</v>
      </c>
      <c r="G78" s="223">
        <v>100</v>
      </c>
      <c r="H78" s="223">
        <v>1.1000000000000001</v>
      </c>
      <c r="I78" s="223">
        <v>0.2</v>
      </c>
      <c r="J78" s="223">
        <v>3.8</v>
      </c>
      <c r="K78" s="222">
        <v>22</v>
      </c>
      <c r="L78" s="223">
        <v>71</v>
      </c>
    </row>
    <row r="79" spans="5:12" ht="15.75" customHeight="1" x14ac:dyDescent="0.3">
      <c r="E79" s="611"/>
      <c r="F79" s="224" t="s">
        <v>103</v>
      </c>
      <c r="G79" s="223">
        <v>250</v>
      </c>
      <c r="H79" s="223">
        <v>3</v>
      </c>
      <c r="I79" s="223">
        <v>2.5</v>
      </c>
      <c r="J79" s="223">
        <v>18.824999999999999</v>
      </c>
      <c r="K79" s="222">
        <v>111.675</v>
      </c>
      <c r="L79" s="223">
        <v>103</v>
      </c>
    </row>
    <row r="80" spans="5:12" x14ac:dyDescent="0.3">
      <c r="E80" s="611"/>
      <c r="F80" s="224" t="s">
        <v>44</v>
      </c>
      <c r="G80" s="223">
        <v>180</v>
      </c>
      <c r="H80" s="223">
        <v>2.9</v>
      </c>
      <c r="I80" s="223">
        <v>7</v>
      </c>
      <c r="J80" s="223">
        <v>36.799999999999997</v>
      </c>
      <c r="K80" s="223">
        <v>212.1</v>
      </c>
      <c r="L80" s="223">
        <v>321</v>
      </c>
    </row>
    <row r="81" spans="5:12" x14ac:dyDescent="0.3">
      <c r="E81" s="611"/>
      <c r="F81" s="224" t="s">
        <v>86</v>
      </c>
      <c r="G81" s="223">
        <v>100</v>
      </c>
      <c r="H81" s="223">
        <v>13.04</v>
      </c>
      <c r="I81" s="223">
        <v>8</v>
      </c>
      <c r="J81" s="223">
        <v>8.16</v>
      </c>
      <c r="K81" s="223">
        <v>164.09</v>
      </c>
      <c r="L81" s="228" t="s">
        <v>117</v>
      </c>
    </row>
    <row r="82" spans="5:12" x14ac:dyDescent="0.3">
      <c r="E82" s="611"/>
      <c r="F82" s="224" t="s">
        <v>8</v>
      </c>
      <c r="G82" s="234">
        <v>200</v>
      </c>
      <c r="H82" s="234">
        <v>1</v>
      </c>
      <c r="I82" s="234">
        <v>0</v>
      </c>
      <c r="J82" s="234">
        <v>20.2</v>
      </c>
      <c r="K82" s="16">
        <v>85.34</v>
      </c>
      <c r="L82" s="223"/>
    </row>
    <row r="83" spans="5:12" x14ac:dyDescent="0.3">
      <c r="E83" s="611"/>
      <c r="F83" s="224" t="s">
        <v>58</v>
      </c>
      <c r="G83" s="223">
        <v>20</v>
      </c>
      <c r="H83" s="223">
        <v>0.64</v>
      </c>
      <c r="I83" s="223">
        <v>0.3</v>
      </c>
      <c r="J83" s="223">
        <v>36.049999999999997</v>
      </c>
      <c r="K83" s="222">
        <v>64.349999999999994</v>
      </c>
      <c r="L83" s="223"/>
    </row>
    <row r="84" spans="5:12" x14ac:dyDescent="0.3">
      <c r="E84" s="611"/>
      <c r="F84" s="224" t="s">
        <v>105</v>
      </c>
      <c r="G84" s="223">
        <v>30</v>
      </c>
      <c r="H84" s="222">
        <v>4.2</v>
      </c>
      <c r="I84" s="222">
        <v>0.66</v>
      </c>
      <c r="J84" s="222">
        <v>37.700000000000003</v>
      </c>
      <c r="K84" s="222">
        <v>115.8</v>
      </c>
      <c r="L84" s="229"/>
    </row>
    <row r="85" spans="5:12" x14ac:dyDescent="0.3">
      <c r="E85" s="611"/>
      <c r="F85" s="224" t="s">
        <v>19</v>
      </c>
      <c r="G85" s="223">
        <v>15</v>
      </c>
      <c r="H85" s="234">
        <v>3.27</v>
      </c>
      <c r="I85" s="16">
        <v>2.36</v>
      </c>
      <c r="J85" s="234">
        <v>7.81</v>
      </c>
      <c r="K85" s="16">
        <v>120.4</v>
      </c>
      <c r="L85" s="234"/>
    </row>
    <row r="86" spans="5:12" x14ac:dyDescent="0.3">
      <c r="E86" s="612"/>
      <c r="F86" s="224" t="s">
        <v>219</v>
      </c>
      <c r="G86" s="223">
        <v>250</v>
      </c>
      <c r="H86" s="25">
        <v>0.05</v>
      </c>
      <c r="I86" s="25">
        <v>0</v>
      </c>
      <c r="J86" s="25">
        <v>14.93</v>
      </c>
      <c r="K86" s="25">
        <v>217</v>
      </c>
      <c r="L86" s="234"/>
    </row>
    <row r="87" spans="5:12" x14ac:dyDescent="0.3">
      <c r="E87" s="592" t="s">
        <v>106</v>
      </c>
      <c r="F87" s="592"/>
      <c r="G87" s="233">
        <f>G78+G79+G80+G81+G82+G83+G84</f>
        <v>880</v>
      </c>
      <c r="H87" s="233">
        <f t="shared" ref="H87:K87" si="9">H78+H79+H80+H81+H82+H83+H84</f>
        <v>25.88</v>
      </c>
      <c r="I87" s="233">
        <f t="shared" si="9"/>
        <v>18.66</v>
      </c>
      <c r="J87" s="233">
        <f t="shared" si="9"/>
        <v>161.535</v>
      </c>
      <c r="K87" s="233">
        <f t="shared" si="9"/>
        <v>775.35500000000002</v>
      </c>
      <c r="L87" s="234"/>
    </row>
    <row r="88" spans="5:12" x14ac:dyDescent="0.3">
      <c r="E88" s="592" t="s">
        <v>107</v>
      </c>
      <c r="F88" s="592"/>
      <c r="G88" s="233">
        <f>G77+G87</f>
        <v>1310</v>
      </c>
      <c r="H88" s="233">
        <f t="shared" ref="H88:K88" si="10">H77+H87</f>
        <v>34.61</v>
      </c>
      <c r="I88" s="233">
        <f t="shared" si="10"/>
        <v>24.6</v>
      </c>
      <c r="J88" s="233">
        <f t="shared" si="10"/>
        <v>251.245</v>
      </c>
      <c r="K88" s="233">
        <f t="shared" si="10"/>
        <v>1165.2249999999999</v>
      </c>
      <c r="L88" s="233"/>
    </row>
    <row r="89" spans="5:12" x14ac:dyDescent="0.3">
      <c r="E89" s="568" t="s">
        <v>54</v>
      </c>
      <c r="F89" s="569"/>
      <c r="G89" s="569"/>
      <c r="H89" s="569"/>
      <c r="I89" s="569"/>
      <c r="J89" s="569"/>
      <c r="K89" s="569"/>
      <c r="L89" s="570"/>
    </row>
    <row r="90" spans="5:12" x14ac:dyDescent="0.3">
      <c r="E90" s="607" t="s">
        <v>39</v>
      </c>
      <c r="F90" s="230" t="s">
        <v>118</v>
      </c>
      <c r="G90" s="17">
        <v>200</v>
      </c>
      <c r="H90" s="16">
        <v>5.64</v>
      </c>
      <c r="I90" s="16">
        <v>5.84</v>
      </c>
      <c r="J90" s="17">
        <v>34</v>
      </c>
      <c r="K90" s="16">
        <v>279.39999999999998</v>
      </c>
      <c r="L90" s="234">
        <v>183</v>
      </c>
    </row>
    <row r="91" spans="5:12" x14ac:dyDescent="0.3">
      <c r="E91" s="608"/>
      <c r="F91" s="221" t="s">
        <v>119</v>
      </c>
      <c r="G91" s="234">
        <v>50</v>
      </c>
      <c r="H91" s="234">
        <v>2.95</v>
      </c>
      <c r="I91" s="234">
        <v>9.3699999999999992</v>
      </c>
      <c r="J91" s="234">
        <v>18.600000000000001</v>
      </c>
      <c r="K91" s="234">
        <v>170</v>
      </c>
      <c r="L91" s="234">
        <v>1</v>
      </c>
    </row>
    <row r="92" spans="5:12" x14ac:dyDescent="0.3">
      <c r="E92" s="608"/>
      <c r="F92" s="224" t="s">
        <v>1</v>
      </c>
      <c r="G92" s="223">
        <v>200</v>
      </c>
      <c r="H92" s="223">
        <v>0.12</v>
      </c>
      <c r="I92" s="223">
        <v>0.02</v>
      </c>
      <c r="J92" s="223">
        <v>13.7</v>
      </c>
      <c r="K92" s="223">
        <v>55.9</v>
      </c>
      <c r="L92" s="223">
        <v>377</v>
      </c>
    </row>
    <row r="93" spans="5:12" x14ac:dyDescent="0.3">
      <c r="E93" s="592" t="s">
        <v>102</v>
      </c>
      <c r="F93" s="592"/>
      <c r="G93" s="231">
        <f>G90+G91+G92</f>
        <v>450</v>
      </c>
      <c r="H93" s="231">
        <f t="shared" ref="H93:K93" si="11">H90+H91+H92</f>
        <v>8.7099999999999991</v>
      </c>
      <c r="I93" s="231">
        <f t="shared" si="11"/>
        <v>15.229999999999999</v>
      </c>
      <c r="J93" s="231">
        <f t="shared" si="11"/>
        <v>66.3</v>
      </c>
      <c r="K93" s="231">
        <f t="shared" si="11"/>
        <v>505.29999999999995</v>
      </c>
      <c r="L93" s="234"/>
    </row>
    <row r="94" spans="5:12" x14ac:dyDescent="0.3">
      <c r="E94" s="607" t="s">
        <v>41</v>
      </c>
      <c r="F94" s="22" t="s">
        <v>218</v>
      </c>
      <c r="G94" s="234">
        <v>100</v>
      </c>
      <c r="H94" s="234">
        <v>0.95</v>
      </c>
      <c r="I94" s="234">
        <v>6.06</v>
      </c>
      <c r="J94" s="234">
        <v>3.05</v>
      </c>
      <c r="K94" s="16">
        <v>70.599999999999994</v>
      </c>
      <c r="L94" s="223">
        <v>24</v>
      </c>
    </row>
    <row r="95" spans="5:12" x14ac:dyDescent="0.3">
      <c r="E95" s="608"/>
      <c r="F95" s="224" t="s">
        <v>120</v>
      </c>
      <c r="G95" s="223">
        <v>250</v>
      </c>
      <c r="H95" s="223">
        <v>3.625</v>
      </c>
      <c r="I95" s="223">
        <v>3.75</v>
      </c>
      <c r="J95" s="223">
        <v>11.39</v>
      </c>
      <c r="K95" s="222">
        <v>145.59</v>
      </c>
      <c r="L95" s="223">
        <v>128</v>
      </c>
    </row>
    <row r="96" spans="5:12" x14ac:dyDescent="0.3">
      <c r="E96" s="608"/>
      <c r="F96" s="224" t="s">
        <v>13</v>
      </c>
      <c r="G96" s="223">
        <v>180</v>
      </c>
      <c r="H96" s="223">
        <v>4.84</v>
      </c>
      <c r="I96" s="223">
        <v>7.16</v>
      </c>
      <c r="J96" s="223">
        <v>62</v>
      </c>
      <c r="K96" s="223">
        <v>287.67</v>
      </c>
      <c r="L96" s="223">
        <v>237</v>
      </c>
    </row>
    <row r="97" spans="5:12" x14ac:dyDescent="0.3">
      <c r="E97" s="608"/>
      <c r="F97" s="224" t="s">
        <v>124</v>
      </c>
      <c r="G97" s="223">
        <v>100</v>
      </c>
      <c r="H97" s="223">
        <v>15.2</v>
      </c>
      <c r="I97" s="223">
        <v>17.399999999999999</v>
      </c>
      <c r="J97" s="223">
        <v>2.2999999999999998</v>
      </c>
      <c r="K97" s="223">
        <v>227</v>
      </c>
      <c r="L97" s="223">
        <v>363</v>
      </c>
    </row>
    <row r="98" spans="5:12" x14ac:dyDescent="0.3">
      <c r="E98" s="608"/>
      <c r="F98" s="224" t="s">
        <v>109</v>
      </c>
      <c r="G98" s="223">
        <v>200</v>
      </c>
      <c r="H98" s="223">
        <v>0</v>
      </c>
      <c r="I98" s="223">
        <v>0</v>
      </c>
      <c r="J98" s="223">
        <v>14.9</v>
      </c>
      <c r="K98" s="222">
        <v>59.4</v>
      </c>
      <c r="L98" s="223">
        <v>375</v>
      </c>
    </row>
    <row r="99" spans="5:12" x14ac:dyDescent="0.3">
      <c r="E99" s="608"/>
      <c r="F99" s="224" t="s">
        <v>58</v>
      </c>
      <c r="G99" s="223">
        <v>20</v>
      </c>
      <c r="H99" s="223">
        <v>0.64</v>
      </c>
      <c r="I99" s="223">
        <v>0.3</v>
      </c>
      <c r="J99" s="223">
        <v>36.049999999999997</v>
      </c>
      <c r="K99" s="222">
        <v>64.349999999999994</v>
      </c>
      <c r="L99" s="223"/>
    </row>
    <row r="100" spans="5:12" x14ac:dyDescent="0.3">
      <c r="E100" s="608"/>
      <c r="F100" s="224" t="s">
        <v>105</v>
      </c>
      <c r="G100" s="223">
        <v>30</v>
      </c>
      <c r="H100" s="222">
        <v>4.2</v>
      </c>
      <c r="I100" s="222">
        <v>0.66</v>
      </c>
      <c r="J100" s="222">
        <v>37.700000000000003</v>
      </c>
      <c r="K100" s="222">
        <v>115.8</v>
      </c>
      <c r="L100" s="223"/>
    </row>
    <row r="101" spans="5:12" x14ac:dyDescent="0.3">
      <c r="E101" s="608"/>
      <c r="F101" s="224" t="s">
        <v>19</v>
      </c>
      <c r="G101" s="223">
        <v>15</v>
      </c>
      <c r="H101" s="234">
        <v>3.27</v>
      </c>
      <c r="I101" s="16">
        <v>2.36</v>
      </c>
      <c r="J101" s="234">
        <v>7.81</v>
      </c>
      <c r="K101" s="16">
        <v>120.4</v>
      </c>
      <c r="L101" s="234"/>
    </row>
    <row r="102" spans="5:12" x14ac:dyDescent="0.3">
      <c r="E102" s="609"/>
      <c r="F102" s="224" t="s">
        <v>219</v>
      </c>
      <c r="G102" s="223">
        <v>250</v>
      </c>
      <c r="H102" s="25">
        <v>0.05</v>
      </c>
      <c r="I102" s="25">
        <v>0</v>
      </c>
      <c r="J102" s="25">
        <v>14.93</v>
      </c>
      <c r="K102" s="25">
        <v>217</v>
      </c>
      <c r="L102" s="234"/>
    </row>
    <row r="103" spans="5:12" x14ac:dyDescent="0.3">
      <c r="E103" s="592" t="s">
        <v>106</v>
      </c>
      <c r="F103" s="592"/>
      <c r="G103" s="233">
        <f>G94+G95+G96+G98+G99+G100</f>
        <v>780</v>
      </c>
      <c r="H103" s="233">
        <f t="shared" ref="H103:K103" si="12">H94+H95+H96+H98+H99+H100</f>
        <v>14.254999999999999</v>
      </c>
      <c r="I103" s="233">
        <f t="shared" si="12"/>
        <v>17.93</v>
      </c>
      <c r="J103" s="233">
        <f t="shared" si="12"/>
        <v>165.09</v>
      </c>
      <c r="K103" s="233">
        <f t="shared" si="12"/>
        <v>743.41</v>
      </c>
      <c r="L103" s="234"/>
    </row>
    <row r="104" spans="5:12" x14ac:dyDescent="0.3">
      <c r="E104" s="592" t="s">
        <v>107</v>
      </c>
      <c r="F104" s="592"/>
      <c r="G104" s="233">
        <f>G93+G103</f>
        <v>1230</v>
      </c>
      <c r="H104" s="233">
        <f t="shared" ref="H104:K104" si="13">H93+H103</f>
        <v>22.964999999999996</v>
      </c>
      <c r="I104" s="233">
        <f t="shared" si="13"/>
        <v>33.159999999999997</v>
      </c>
      <c r="J104" s="233">
        <f t="shared" si="13"/>
        <v>231.39</v>
      </c>
      <c r="K104" s="233">
        <f t="shared" si="13"/>
        <v>1248.71</v>
      </c>
      <c r="L104" s="233"/>
    </row>
    <row r="105" spans="5:12" x14ac:dyDescent="0.3">
      <c r="E105" s="568" t="s">
        <v>121</v>
      </c>
      <c r="F105" s="569"/>
      <c r="G105" s="569"/>
      <c r="H105" s="569"/>
      <c r="I105" s="569"/>
      <c r="J105" s="569"/>
      <c r="K105" s="569"/>
      <c r="L105" s="570"/>
    </row>
    <row r="106" spans="5:12" x14ac:dyDescent="0.3">
      <c r="E106" s="568" t="s">
        <v>38</v>
      </c>
      <c r="F106" s="569"/>
      <c r="G106" s="569"/>
      <c r="H106" s="569"/>
      <c r="I106" s="569"/>
      <c r="J106" s="569"/>
      <c r="K106" s="569"/>
      <c r="L106" s="570"/>
    </row>
    <row r="107" spans="5:12" x14ac:dyDescent="0.3">
      <c r="E107" s="607" t="s">
        <v>39</v>
      </c>
      <c r="F107" s="221" t="s">
        <v>122</v>
      </c>
      <c r="G107" s="234" t="s">
        <v>123</v>
      </c>
      <c r="H107" s="234">
        <v>7.68</v>
      </c>
      <c r="I107" s="234">
        <v>7.29</v>
      </c>
      <c r="J107" s="234">
        <v>16.23</v>
      </c>
      <c r="K107" s="234">
        <v>130.24</v>
      </c>
      <c r="L107" s="234">
        <v>319</v>
      </c>
    </row>
    <row r="108" spans="5:12" x14ac:dyDescent="0.3">
      <c r="E108" s="608"/>
      <c r="F108" s="221" t="s">
        <v>58</v>
      </c>
      <c r="G108" s="234">
        <v>30</v>
      </c>
      <c r="H108" s="222">
        <v>4.2</v>
      </c>
      <c r="I108" s="222">
        <v>0.66</v>
      </c>
      <c r="J108" s="222">
        <v>37.700000000000003</v>
      </c>
      <c r="K108" s="222">
        <v>115.8</v>
      </c>
      <c r="L108" s="234"/>
    </row>
    <row r="109" spans="5:12" x14ac:dyDescent="0.3">
      <c r="E109" s="608"/>
      <c r="F109" s="224" t="s">
        <v>109</v>
      </c>
      <c r="G109" s="223">
        <v>200</v>
      </c>
      <c r="H109" s="223">
        <v>0</v>
      </c>
      <c r="I109" s="223">
        <v>0</v>
      </c>
      <c r="J109" s="223">
        <v>14.9</v>
      </c>
      <c r="K109" s="222">
        <v>59.4</v>
      </c>
      <c r="L109" s="223">
        <v>375</v>
      </c>
    </row>
    <row r="110" spans="5:12" x14ac:dyDescent="0.3">
      <c r="E110" s="592" t="s">
        <v>102</v>
      </c>
      <c r="F110" s="592"/>
      <c r="G110" s="233">
        <f>G108+G109+230</f>
        <v>460</v>
      </c>
      <c r="H110" s="232">
        <f>H107+H108+H109</f>
        <v>11.879999999999999</v>
      </c>
      <c r="I110" s="232">
        <f t="shared" ref="I110:K110" si="14">I107+I108+I109</f>
        <v>7.95</v>
      </c>
      <c r="J110" s="232">
        <f t="shared" si="14"/>
        <v>68.830000000000013</v>
      </c>
      <c r="K110" s="232">
        <f t="shared" si="14"/>
        <v>305.44</v>
      </c>
      <c r="L110" s="234"/>
    </row>
    <row r="111" spans="5:12" x14ac:dyDescent="0.3">
      <c r="E111" s="607" t="s">
        <v>41</v>
      </c>
      <c r="F111" s="225" t="s">
        <v>81</v>
      </c>
      <c r="G111" s="223">
        <v>100</v>
      </c>
      <c r="H111" s="223">
        <v>1.1000000000000001</v>
      </c>
      <c r="I111" s="223">
        <v>0.2</v>
      </c>
      <c r="J111" s="223">
        <v>3.8</v>
      </c>
      <c r="K111" s="222">
        <v>22</v>
      </c>
      <c r="L111" s="223">
        <v>71</v>
      </c>
    </row>
    <row r="112" spans="5:12" x14ac:dyDescent="0.3">
      <c r="E112" s="608"/>
      <c r="F112" s="224" t="s">
        <v>110</v>
      </c>
      <c r="G112" s="223">
        <v>250</v>
      </c>
      <c r="H112" s="223">
        <v>2.6749999999999998</v>
      </c>
      <c r="I112" s="223">
        <v>2.5</v>
      </c>
      <c r="J112" s="223">
        <v>18.824999999999999</v>
      </c>
      <c r="K112" s="222">
        <v>111.675</v>
      </c>
      <c r="L112" s="223">
        <v>142</v>
      </c>
    </row>
    <row r="113" spans="5:12" x14ac:dyDescent="0.3">
      <c r="E113" s="608"/>
      <c r="F113" s="224" t="s">
        <v>114</v>
      </c>
      <c r="G113" s="223">
        <v>180</v>
      </c>
      <c r="H113" s="223">
        <v>6.87</v>
      </c>
      <c r="I113" s="223">
        <v>0.9</v>
      </c>
      <c r="J113" s="223">
        <v>26.37</v>
      </c>
      <c r="K113" s="222">
        <v>193.2</v>
      </c>
      <c r="L113" s="223">
        <v>202</v>
      </c>
    </row>
    <row r="114" spans="5:12" x14ac:dyDescent="0.3">
      <c r="E114" s="608"/>
      <c r="F114" s="224" t="s">
        <v>111</v>
      </c>
      <c r="G114" s="223">
        <v>100</v>
      </c>
      <c r="H114" s="234">
        <v>12.17</v>
      </c>
      <c r="I114" s="234">
        <v>10.6</v>
      </c>
      <c r="J114" s="234">
        <v>12.64</v>
      </c>
      <c r="K114" s="16">
        <v>181.6</v>
      </c>
      <c r="L114" s="223">
        <v>301</v>
      </c>
    </row>
    <row r="115" spans="5:12" x14ac:dyDescent="0.3">
      <c r="E115" s="608"/>
      <c r="F115" s="224" t="s">
        <v>115</v>
      </c>
      <c r="G115" s="223">
        <v>200</v>
      </c>
      <c r="H115" s="226">
        <v>0.4</v>
      </c>
      <c r="I115" s="223">
        <v>0</v>
      </c>
      <c r="J115" s="227">
        <v>30</v>
      </c>
      <c r="K115" s="222">
        <v>156</v>
      </c>
      <c r="L115" s="223">
        <v>516</v>
      </c>
    </row>
    <row r="116" spans="5:12" x14ac:dyDescent="0.3">
      <c r="E116" s="608"/>
      <c r="F116" s="224" t="s">
        <v>58</v>
      </c>
      <c r="G116" s="223">
        <v>20</v>
      </c>
      <c r="H116" s="223">
        <v>0.64</v>
      </c>
      <c r="I116" s="223">
        <v>0.3</v>
      </c>
      <c r="J116" s="223">
        <v>36.049999999999997</v>
      </c>
      <c r="K116" s="222">
        <v>64.349999999999994</v>
      </c>
      <c r="L116" s="234"/>
    </row>
    <row r="117" spans="5:12" x14ac:dyDescent="0.3">
      <c r="E117" s="608"/>
      <c r="F117" s="224" t="s">
        <v>105</v>
      </c>
      <c r="G117" s="223">
        <v>30</v>
      </c>
      <c r="H117" s="222">
        <v>4.2</v>
      </c>
      <c r="I117" s="222">
        <v>0.66</v>
      </c>
      <c r="J117" s="222">
        <v>37.700000000000003</v>
      </c>
      <c r="K117" s="222">
        <v>115.8</v>
      </c>
      <c r="L117" s="234"/>
    </row>
    <row r="118" spans="5:12" x14ac:dyDescent="0.3">
      <c r="E118" s="608"/>
      <c r="F118" s="224" t="s">
        <v>19</v>
      </c>
      <c r="G118" s="223">
        <v>15</v>
      </c>
      <c r="H118" s="234">
        <v>3.27</v>
      </c>
      <c r="I118" s="16">
        <v>2.36</v>
      </c>
      <c r="J118" s="234">
        <v>7.81</v>
      </c>
      <c r="K118" s="16">
        <v>120.4</v>
      </c>
      <c r="L118" s="234"/>
    </row>
    <row r="119" spans="5:12" x14ac:dyDescent="0.3">
      <c r="E119" s="609"/>
      <c r="F119" s="224" t="s">
        <v>219</v>
      </c>
      <c r="G119" s="223">
        <v>250</v>
      </c>
      <c r="H119" s="25">
        <v>0.05</v>
      </c>
      <c r="I119" s="25">
        <v>0</v>
      </c>
      <c r="J119" s="25">
        <v>14.93</v>
      </c>
      <c r="K119" s="25">
        <v>217</v>
      </c>
      <c r="L119" s="234"/>
    </row>
    <row r="120" spans="5:12" x14ac:dyDescent="0.3">
      <c r="E120" s="592" t="s">
        <v>106</v>
      </c>
      <c r="F120" s="592"/>
      <c r="G120" s="233">
        <f>G111+G112+G113+G114+G115+G116+G117</f>
        <v>880</v>
      </c>
      <c r="H120" s="233">
        <f t="shared" ref="H120:K120" si="15">H111+H112+H113+H114+H115+H116+H117</f>
        <v>28.054999999999996</v>
      </c>
      <c r="I120" s="233">
        <f t="shared" si="15"/>
        <v>15.16</v>
      </c>
      <c r="J120" s="233">
        <f t="shared" si="15"/>
        <v>165.38499999999999</v>
      </c>
      <c r="K120" s="233">
        <f t="shared" si="15"/>
        <v>844.625</v>
      </c>
      <c r="L120" s="234"/>
    </row>
    <row r="121" spans="5:12" x14ac:dyDescent="0.3">
      <c r="E121" s="592" t="s">
        <v>107</v>
      </c>
      <c r="F121" s="592"/>
      <c r="G121" s="233">
        <f>G110+G120</f>
        <v>1340</v>
      </c>
      <c r="H121" s="233">
        <f t="shared" ref="H121:K121" si="16">H110+H120</f>
        <v>39.934999999999995</v>
      </c>
      <c r="I121" s="233">
        <f t="shared" si="16"/>
        <v>23.11</v>
      </c>
      <c r="J121" s="233">
        <f t="shared" si="16"/>
        <v>234.215</v>
      </c>
      <c r="K121" s="233">
        <f t="shared" si="16"/>
        <v>1150.0650000000001</v>
      </c>
      <c r="L121" s="233"/>
    </row>
    <row r="122" spans="5:12" x14ac:dyDescent="0.3">
      <c r="E122" s="568" t="s">
        <v>46</v>
      </c>
      <c r="F122" s="569"/>
      <c r="G122" s="569"/>
      <c r="H122" s="569"/>
      <c r="I122" s="569"/>
      <c r="J122" s="569"/>
      <c r="K122" s="569"/>
      <c r="L122" s="570"/>
    </row>
    <row r="123" spans="5:12" x14ac:dyDescent="0.3">
      <c r="E123" s="607" t="s">
        <v>39</v>
      </c>
      <c r="F123" s="230" t="s">
        <v>125</v>
      </c>
      <c r="G123" s="223">
        <v>200</v>
      </c>
      <c r="H123" s="223">
        <v>7.8</v>
      </c>
      <c r="I123" s="223">
        <v>9.4600000000000009</v>
      </c>
      <c r="J123" s="223">
        <v>35.799999999999997</v>
      </c>
      <c r="K123" s="223">
        <v>284</v>
      </c>
      <c r="L123" s="234">
        <v>267</v>
      </c>
    </row>
    <row r="124" spans="5:12" x14ac:dyDescent="0.3">
      <c r="E124" s="608"/>
      <c r="F124" s="224" t="s">
        <v>1</v>
      </c>
      <c r="G124" s="223">
        <v>200</v>
      </c>
      <c r="H124" s="223">
        <v>0.12</v>
      </c>
      <c r="I124" s="223">
        <v>0.02</v>
      </c>
      <c r="J124" s="223">
        <v>13.7</v>
      </c>
      <c r="K124" s="223">
        <v>55.9</v>
      </c>
      <c r="L124" s="223">
        <v>377</v>
      </c>
    </row>
    <row r="125" spans="5:12" x14ac:dyDescent="0.3">
      <c r="E125" s="608"/>
      <c r="F125" s="224" t="s">
        <v>37</v>
      </c>
      <c r="G125" s="234">
        <v>50</v>
      </c>
      <c r="H125" s="234">
        <v>4.5999999999999996</v>
      </c>
      <c r="I125" s="234">
        <v>7</v>
      </c>
      <c r="J125" s="234">
        <v>14.83</v>
      </c>
      <c r="K125" s="234">
        <v>157</v>
      </c>
      <c r="L125" s="234">
        <v>3</v>
      </c>
    </row>
    <row r="126" spans="5:12" x14ac:dyDescent="0.3">
      <c r="E126" s="592" t="s">
        <v>102</v>
      </c>
      <c r="F126" s="592"/>
      <c r="G126" s="233">
        <f>G123+G124+G125</f>
        <v>450</v>
      </c>
      <c r="H126" s="233">
        <f t="shared" ref="H126:K126" si="17">H123+H124+H125</f>
        <v>12.52</v>
      </c>
      <c r="I126" s="233">
        <f t="shared" si="17"/>
        <v>16.48</v>
      </c>
      <c r="J126" s="233">
        <f t="shared" si="17"/>
        <v>64.33</v>
      </c>
      <c r="K126" s="233">
        <f t="shared" si="17"/>
        <v>496.9</v>
      </c>
      <c r="L126" s="234"/>
    </row>
    <row r="127" spans="5:12" x14ac:dyDescent="0.3">
      <c r="E127" s="607" t="s">
        <v>41</v>
      </c>
      <c r="F127" s="22" t="s">
        <v>218</v>
      </c>
      <c r="G127" s="234">
        <v>100</v>
      </c>
      <c r="H127" s="234">
        <v>0.95</v>
      </c>
      <c r="I127" s="234">
        <v>6.06</v>
      </c>
      <c r="J127" s="234">
        <v>3.05</v>
      </c>
      <c r="K127" s="16">
        <v>70.599999999999994</v>
      </c>
      <c r="L127" s="223">
        <v>24</v>
      </c>
    </row>
    <row r="128" spans="5:12" x14ac:dyDescent="0.3">
      <c r="E128" s="608"/>
      <c r="F128" s="224" t="s">
        <v>113</v>
      </c>
      <c r="G128" s="223">
        <v>250</v>
      </c>
      <c r="H128" s="223">
        <v>2.23</v>
      </c>
      <c r="I128" s="223">
        <v>8</v>
      </c>
      <c r="J128" s="223">
        <v>14.49</v>
      </c>
      <c r="K128" s="223">
        <v>117.52</v>
      </c>
      <c r="L128" s="223">
        <v>80</v>
      </c>
    </row>
    <row r="129" spans="5:12" x14ac:dyDescent="0.3">
      <c r="E129" s="608"/>
      <c r="F129" s="224" t="s">
        <v>44</v>
      </c>
      <c r="G129" s="223">
        <v>180</v>
      </c>
      <c r="H129" s="223">
        <v>10</v>
      </c>
      <c r="I129" s="223">
        <v>7.6</v>
      </c>
      <c r="J129" s="223">
        <v>67.7</v>
      </c>
      <c r="K129" s="222">
        <v>336.02</v>
      </c>
      <c r="L129" s="223">
        <v>321</v>
      </c>
    </row>
    <row r="130" spans="5:12" x14ac:dyDescent="0.3">
      <c r="E130" s="608"/>
      <c r="F130" s="224" t="s">
        <v>220</v>
      </c>
      <c r="G130" s="223">
        <v>100</v>
      </c>
      <c r="H130" s="16">
        <v>13.8</v>
      </c>
      <c r="I130" s="16">
        <v>2</v>
      </c>
      <c r="J130" s="16">
        <v>8</v>
      </c>
      <c r="K130" s="16">
        <v>105</v>
      </c>
      <c r="L130" s="228" t="s">
        <v>221</v>
      </c>
    </row>
    <row r="131" spans="5:12" x14ac:dyDescent="0.3">
      <c r="E131" s="608"/>
      <c r="F131" s="224" t="s">
        <v>104</v>
      </c>
      <c r="G131" s="223">
        <v>200</v>
      </c>
      <c r="H131" s="223">
        <v>1.04</v>
      </c>
      <c r="I131" s="223">
        <v>0</v>
      </c>
      <c r="J131" s="223">
        <v>26.96</v>
      </c>
      <c r="K131" s="222">
        <v>107.44</v>
      </c>
      <c r="L131" s="223">
        <v>376</v>
      </c>
    </row>
    <row r="132" spans="5:12" x14ac:dyDescent="0.3">
      <c r="E132" s="608"/>
      <c r="F132" s="224" t="s">
        <v>58</v>
      </c>
      <c r="G132" s="223">
        <v>20</v>
      </c>
      <c r="H132" s="223">
        <v>0.64</v>
      </c>
      <c r="I132" s="223">
        <v>0.3</v>
      </c>
      <c r="J132" s="223">
        <v>36.049999999999997</v>
      </c>
      <c r="K132" s="222">
        <v>64.349999999999994</v>
      </c>
      <c r="L132" s="223"/>
    </row>
    <row r="133" spans="5:12" x14ac:dyDescent="0.3">
      <c r="E133" s="608"/>
      <c r="F133" s="224" t="s">
        <v>105</v>
      </c>
      <c r="G133" s="223">
        <v>30</v>
      </c>
      <c r="H133" s="222">
        <v>4.2</v>
      </c>
      <c r="I133" s="222">
        <v>0.66</v>
      </c>
      <c r="J133" s="222">
        <v>37.700000000000003</v>
      </c>
      <c r="K133" s="222">
        <v>115.8</v>
      </c>
      <c r="L133" s="234"/>
    </row>
    <row r="134" spans="5:12" x14ac:dyDescent="0.3">
      <c r="E134" s="608"/>
      <c r="F134" s="224" t="s">
        <v>19</v>
      </c>
      <c r="G134" s="223">
        <v>15</v>
      </c>
      <c r="H134" s="234">
        <v>3.27</v>
      </c>
      <c r="I134" s="16">
        <v>2.36</v>
      </c>
      <c r="J134" s="234">
        <v>7.81</v>
      </c>
      <c r="K134" s="16">
        <v>120.4</v>
      </c>
      <c r="L134" s="234"/>
    </row>
    <row r="135" spans="5:12" x14ac:dyDescent="0.3">
      <c r="E135" s="609"/>
      <c r="F135" s="224" t="s">
        <v>219</v>
      </c>
      <c r="G135" s="223">
        <v>250</v>
      </c>
      <c r="H135" s="25">
        <v>0.05</v>
      </c>
      <c r="I135" s="25">
        <v>0</v>
      </c>
      <c r="J135" s="25">
        <v>14.93</v>
      </c>
      <c r="K135" s="25">
        <v>217</v>
      </c>
      <c r="L135" s="234"/>
    </row>
    <row r="136" spans="5:12" x14ac:dyDescent="0.3">
      <c r="E136" s="592" t="s">
        <v>106</v>
      </c>
      <c r="F136" s="592"/>
      <c r="G136" s="233">
        <f>G127+G128+G129+G130+G131+G132+G133</f>
        <v>880</v>
      </c>
      <c r="H136" s="233">
        <f t="shared" ref="H136:K136" si="18">H127+H128+H129+H130+H131+H132+H133</f>
        <v>32.86</v>
      </c>
      <c r="I136" s="233">
        <f t="shared" si="18"/>
        <v>24.619999999999997</v>
      </c>
      <c r="J136" s="233">
        <f t="shared" si="18"/>
        <v>193.95</v>
      </c>
      <c r="K136" s="233">
        <f t="shared" si="18"/>
        <v>916.7299999999999</v>
      </c>
      <c r="L136" s="234"/>
    </row>
    <row r="137" spans="5:12" x14ac:dyDescent="0.3">
      <c r="E137" s="592" t="s">
        <v>107</v>
      </c>
      <c r="F137" s="592"/>
      <c r="G137" s="233">
        <f>G126+G136</f>
        <v>1330</v>
      </c>
      <c r="H137" s="233">
        <f t="shared" ref="H137:K137" si="19">H126+H136</f>
        <v>45.379999999999995</v>
      </c>
      <c r="I137" s="233">
        <f t="shared" si="19"/>
        <v>41.099999999999994</v>
      </c>
      <c r="J137" s="233">
        <f t="shared" si="19"/>
        <v>258.27999999999997</v>
      </c>
      <c r="K137" s="233">
        <f t="shared" si="19"/>
        <v>1413.6299999999999</v>
      </c>
      <c r="L137" s="233"/>
    </row>
    <row r="138" spans="5:12" x14ac:dyDescent="0.3">
      <c r="E138" s="568" t="s">
        <v>55</v>
      </c>
      <c r="F138" s="569"/>
      <c r="G138" s="569"/>
      <c r="H138" s="569"/>
      <c r="I138" s="569"/>
      <c r="J138" s="569"/>
      <c r="K138" s="569"/>
      <c r="L138" s="570"/>
    </row>
    <row r="139" spans="5:12" x14ac:dyDescent="0.3">
      <c r="E139" s="606" t="s">
        <v>39</v>
      </c>
      <c r="F139" s="221" t="s">
        <v>5</v>
      </c>
      <c r="G139" s="234">
        <v>200</v>
      </c>
      <c r="H139" s="234">
        <v>16.87</v>
      </c>
      <c r="I139" s="234">
        <v>20.47</v>
      </c>
      <c r="J139" s="234">
        <v>32.799999999999997</v>
      </c>
      <c r="K139" s="234">
        <v>402.36</v>
      </c>
      <c r="L139" s="234">
        <v>210</v>
      </c>
    </row>
    <row r="140" spans="5:12" x14ac:dyDescent="0.3">
      <c r="E140" s="606"/>
      <c r="F140" s="221" t="s">
        <v>58</v>
      </c>
      <c r="G140" s="234">
        <v>30</v>
      </c>
      <c r="H140" s="222">
        <v>4.2</v>
      </c>
      <c r="I140" s="222">
        <v>0.66</v>
      </c>
      <c r="J140" s="222">
        <v>37.700000000000003</v>
      </c>
      <c r="K140" s="222">
        <v>115.8</v>
      </c>
      <c r="L140" s="234"/>
    </row>
    <row r="141" spans="5:12" x14ac:dyDescent="0.3">
      <c r="E141" s="606"/>
      <c r="F141" s="224" t="s">
        <v>109</v>
      </c>
      <c r="G141" s="223">
        <v>200</v>
      </c>
      <c r="H141" s="223">
        <v>0</v>
      </c>
      <c r="I141" s="223">
        <v>0</v>
      </c>
      <c r="J141" s="223">
        <v>14.9</v>
      </c>
      <c r="K141" s="222">
        <v>59.4</v>
      </c>
      <c r="L141" s="223">
        <v>375</v>
      </c>
    </row>
    <row r="142" spans="5:12" x14ac:dyDescent="0.3">
      <c r="E142" s="592" t="s">
        <v>102</v>
      </c>
      <c r="F142" s="592"/>
      <c r="G142" s="233">
        <f>G139+G140+G141</f>
        <v>430</v>
      </c>
      <c r="H142" s="233">
        <f t="shared" ref="H142:K142" si="20">H139+H140+H141</f>
        <v>21.07</v>
      </c>
      <c r="I142" s="233">
        <f t="shared" si="20"/>
        <v>21.13</v>
      </c>
      <c r="J142" s="233">
        <f t="shared" si="20"/>
        <v>85.4</v>
      </c>
      <c r="K142" s="233">
        <f t="shared" si="20"/>
        <v>577.55999999999995</v>
      </c>
      <c r="L142" s="234"/>
    </row>
    <row r="143" spans="5:12" x14ac:dyDescent="0.3">
      <c r="E143" s="607" t="s">
        <v>41</v>
      </c>
      <c r="F143" s="225" t="s">
        <v>81</v>
      </c>
      <c r="G143" s="223">
        <v>100</v>
      </c>
      <c r="H143" s="223">
        <v>1.1000000000000001</v>
      </c>
      <c r="I143" s="223">
        <v>0.2</v>
      </c>
      <c r="J143" s="223">
        <v>3.8</v>
      </c>
      <c r="K143" s="222">
        <v>22</v>
      </c>
      <c r="L143" s="223">
        <v>71</v>
      </c>
    </row>
    <row r="144" spans="5:12" x14ac:dyDescent="0.3">
      <c r="E144" s="608"/>
      <c r="F144" s="224" t="s">
        <v>75</v>
      </c>
      <c r="G144" s="223">
        <v>250</v>
      </c>
      <c r="H144" s="223">
        <v>2.6749999999999998</v>
      </c>
      <c r="I144" s="223">
        <v>2.5</v>
      </c>
      <c r="J144" s="223">
        <v>18.824999999999999</v>
      </c>
      <c r="K144" s="222">
        <v>111.675</v>
      </c>
      <c r="L144" s="223">
        <v>80</v>
      </c>
    </row>
    <row r="145" spans="5:12" x14ac:dyDescent="0.3">
      <c r="E145" s="608"/>
      <c r="F145" s="224" t="s">
        <v>126</v>
      </c>
      <c r="G145" s="234">
        <v>200</v>
      </c>
      <c r="H145" s="234">
        <v>15.57</v>
      </c>
      <c r="I145" s="234">
        <v>9.5299999999999994</v>
      </c>
      <c r="J145" s="234">
        <v>26.8</v>
      </c>
      <c r="K145" s="16">
        <v>328.2</v>
      </c>
      <c r="L145" s="223">
        <v>202</v>
      </c>
    </row>
    <row r="146" spans="5:12" x14ac:dyDescent="0.3">
      <c r="E146" s="608"/>
      <c r="F146" s="224" t="s">
        <v>8</v>
      </c>
      <c r="G146" s="234">
        <v>200</v>
      </c>
      <c r="H146" s="234">
        <v>1</v>
      </c>
      <c r="I146" s="234">
        <v>0</v>
      </c>
      <c r="J146" s="234">
        <v>20.2</v>
      </c>
      <c r="K146" s="16">
        <v>85.34</v>
      </c>
      <c r="L146" s="223"/>
    </row>
    <row r="147" spans="5:12" x14ac:dyDescent="0.3">
      <c r="E147" s="608"/>
      <c r="F147" s="224" t="s">
        <v>58</v>
      </c>
      <c r="G147" s="223">
        <v>20</v>
      </c>
      <c r="H147" s="223">
        <v>0.64</v>
      </c>
      <c r="I147" s="223">
        <v>0.3</v>
      </c>
      <c r="J147" s="223">
        <v>36.049999999999997</v>
      </c>
      <c r="K147" s="222">
        <v>64.349999999999994</v>
      </c>
      <c r="L147" s="223">
        <v>516</v>
      </c>
    </row>
    <row r="148" spans="5:12" x14ac:dyDescent="0.3">
      <c r="E148" s="608"/>
      <c r="F148" s="224" t="s">
        <v>105</v>
      </c>
      <c r="G148" s="223">
        <v>30</v>
      </c>
      <c r="H148" s="222">
        <v>4.2</v>
      </c>
      <c r="I148" s="222">
        <v>0.66</v>
      </c>
      <c r="J148" s="222">
        <v>37.700000000000003</v>
      </c>
      <c r="K148" s="222">
        <v>115.8</v>
      </c>
      <c r="L148" s="234"/>
    </row>
    <row r="149" spans="5:12" x14ac:dyDescent="0.3">
      <c r="E149" s="608"/>
      <c r="F149" s="224" t="s">
        <v>19</v>
      </c>
      <c r="G149" s="223">
        <v>15</v>
      </c>
      <c r="H149" s="234">
        <v>3.27</v>
      </c>
      <c r="I149" s="16">
        <v>2.36</v>
      </c>
      <c r="J149" s="234">
        <v>7.81</v>
      </c>
      <c r="K149" s="16">
        <v>120.4</v>
      </c>
      <c r="L149" s="234"/>
    </row>
    <row r="150" spans="5:12" x14ac:dyDescent="0.3">
      <c r="E150" s="609"/>
      <c r="F150" s="224" t="s">
        <v>219</v>
      </c>
      <c r="G150" s="223">
        <v>250</v>
      </c>
      <c r="H150" s="25">
        <v>0.05</v>
      </c>
      <c r="I150" s="25">
        <v>0</v>
      </c>
      <c r="J150" s="25">
        <v>14.93</v>
      </c>
      <c r="K150" s="25">
        <v>217</v>
      </c>
      <c r="L150" s="234"/>
    </row>
    <row r="151" spans="5:12" x14ac:dyDescent="0.3">
      <c r="E151" s="592" t="s">
        <v>106</v>
      </c>
      <c r="F151" s="592"/>
      <c r="G151" s="233">
        <f>G143+G144+G145+G146+G147+G148</f>
        <v>800</v>
      </c>
      <c r="H151" s="233">
        <f t="shared" ref="H151:K151" si="21">H143+H144+H145+H146+H147+H148</f>
        <v>25.184999999999999</v>
      </c>
      <c r="I151" s="233">
        <f t="shared" si="21"/>
        <v>13.190000000000001</v>
      </c>
      <c r="J151" s="233">
        <f t="shared" si="21"/>
        <v>143.375</v>
      </c>
      <c r="K151" s="233">
        <f t="shared" si="21"/>
        <v>727.36500000000001</v>
      </c>
      <c r="L151" s="234"/>
    </row>
    <row r="152" spans="5:12" x14ac:dyDescent="0.3">
      <c r="E152" s="592" t="s">
        <v>107</v>
      </c>
      <c r="F152" s="592"/>
      <c r="G152" s="233">
        <f>G142+G151</f>
        <v>1230</v>
      </c>
      <c r="H152" s="233">
        <f>H142+H151</f>
        <v>46.254999999999995</v>
      </c>
      <c r="I152" s="233">
        <f>I142+I151</f>
        <v>34.32</v>
      </c>
      <c r="J152" s="233">
        <f>J142+J151</f>
        <v>228.77500000000001</v>
      </c>
      <c r="K152" s="233">
        <f>K142+K151</f>
        <v>1304.925</v>
      </c>
      <c r="L152" s="233"/>
    </row>
    <row r="153" spans="5:12" x14ac:dyDescent="0.3">
      <c r="E153" s="568" t="s">
        <v>61</v>
      </c>
      <c r="F153" s="569"/>
      <c r="G153" s="569"/>
      <c r="H153" s="569"/>
      <c r="I153" s="569"/>
      <c r="J153" s="569"/>
      <c r="K153" s="569"/>
      <c r="L153" s="570"/>
    </row>
    <row r="154" spans="5:12" x14ac:dyDescent="0.3">
      <c r="E154" s="606" t="s">
        <v>39</v>
      </c>
      <c r="F154" s="234" t="s">
        <v>108</v>
      </c>
      <c r="G154" s="234" t="s">
        <v>123</v>
      </c>
      <c r="H154" s="234">
        <v>32</v>
      </c>
      <c r="I154" s="234">
        <v>24.7</v>
      </c>
      <c r="J154" s="234">
        <v>41.3</v>
      </c>
      <c r="K154" s="234">
        <v>515</v>
      </c>
      <c r="L154" s="234">
        <v>321</v>
      </c>
    </row>
    <row r="155" spans="5:12" x14ac:dyDescent="0.3">
      <c r="E155" s="606"/>
      <c r="F155" s="221" t="s">
        <v>119</v>
      </c>
      <c r="G155" s="234">
        <v>50</v>
      </c>
      <c r="H155" s="234">
        <v>2.95</v>
      </c>
      <c r="I155" s="234">
        <v>9.3699999999999992</v>
      </c>
      <c r="J155" s="234">
        <v>18.600000000000001</v>
      </c>
      <c r="K155" s="234">
        <v>170</v>
      </c>
      <c r="L155" s="234">
        <v>1</v>
      </c>
    </row>
    <row r="156" spans="5:12" x14ac:dyDescent="0.3">
      <c r="E156" s="606"/>
      <c r="F156" s="224" t="s">
        <v>1</v>
      </c>
      <c r="G156" s="223">
        <v>200</v>
      </c>
      <c r="H156" s="223">
        <v>0.12</v>
      </c>
      <c r="I156" s="223">
        <v>0.02</v>
      </c>
      <c r="J156" s="223">
        <v>13.7</v>
      </c>
      <c r="K156" s="223">
        <v>55.9</v>
      </c>
      <c r="L156" s="223">
        <v>377</v>
      </c>
    </row>
    <row r="157" spans="5:12" x14ac:dyDescent="0.3">
      <c r="E157" s="592" t="s">
        <v>102</v>
      </c>
      <c r="F157" s="592"/>
      <c r="G157" s="233">
        <f>G155+G156+233</f>
        <v>483</v>
      </c>
      <c r="H157" s="233">
        <f t="shared" ref="H157:K157" si="22">H154+H155+H156</f>
        <v>35.07</v>
      </c>
      <c r="I157" s="233">
        <f t="shared" si="22"/>
        <v>34.090000000000003</v>
      </c>
      <c r="J157" s="233">
        <f t="shared" si="22"/>
        <v>73.599999999999994</v>
      </c>
      <c r="K157" s="233">
        <f t="shared" si="22"/>
        <v>740.9</v>
      </c>
      <c r="L157" s="234"/>
    </row>
    <row r="158" spans="5:12" x14ac:dyDescent="0.3">
      <c r="E158" s="607" t="s">
        <v>41</v>
      </c>
      <c r="F158" s="22" t="s">
        <v>218</v>
      </c>
      <c r="G158" s="234">
        <v>100</v>
      </c>
      <c r="H158" s="234">
        <v>0.95</v>
      </c>
      <c r="I158" s="234">
        <v>6.06</v>
      </c>
      <c r="J158" s="234">
        <v>3.05</v>
      </c>
      <c r="K158" s="16">
        <v>70.599999999999994</v>
      </c>
      <c r="L158" s="223">
        <v>24</v>
      </c>
    </row>
    <row r="159" spans="5:12" x14ac:dyDescent="0.3">
      <c r="E159" s="608"/>
      <c r="F159" s="224" t="s">
        <v>84</v>
      </c>
      <c r="G159" s="223">
        <v>250</v>
      </c>
      <c r="H159" s="16">
        <v>2.2999999999999998</v>
      </c>
      <c r="I159" s="16">
        <v>4.25</v>
      </c>
      <c r="J159" s="16">
        <v>15.13</v>
      </c>
      <c r="K159" s="16">
        <v>108</v>
      </c>
      <c r="L159" s="223">
        <v>144</v>
      </c>
    </row>
    <row r="160" spans="5:12" x14ac:dyDescent="0.3">
      <c r="E160" s="608"/>
      <c r="F160" s="224" t="s">
        <v>13</v>
      </c>
      <c r="G160" s="223">
        <v>180</v>
      </c>
      <c r="H160" s="223">
        <v>4.84</v>
      </c>
      <c r="I160" s="223">
        <v>7.16</v>
      </c>
      <c r="J160" s="223">
        <v>62</v>
      </c>
      <c r="K160" s="223">
        <v>287.67</v>
      </c>
      <c r="L160" s="223">
        <v>237</v>
      </c>
    </row>
    <row r="161" spans="5:12" x14ac:dyDescent="0.3">
      <c r="E161" s="608"/>
      <c r="F161" s="224" t="s">
        <v>222</v>
      </c>
      <c r="G161" s="223">
        <v>100</v>
      </c>
      <c r="H161" s="223">
        <v>22</v>
      </c>
      <c r="I161" s="223">
        <v>21.3</v>
      </c>
      <c r="J161" s="223">
        <v>9.69</v>
      </c>
      <c r="K161" s="222">
        <v>336.02</v>
      </c>
      <c r="L161" s="223">
        <v>260</v>
      </c>
    </row>
    <row r="162" spans="5:12" x14ac:dyDescent="0.3">
      <c r="E162" s="608"/>
      <c r="F162" s="224" t="s">
        <v>109</v>
      </c>
      <c r="G162" s="223">
        <v>200</v>
      </c>
      <c r="H162" s="223">
        <v>0</v>
      </c>
      <c r="I162" s="223">
        <v>0</v>
      </c>
      <c r="J162" s="223">
        <v>14.9</v>
      </c>
      <c r="K162" s="222">
        <v>59.4</v>
      </c>
      <c r="L162" s="223">
        <v>375</v>
      </c>
    </row>
    <row r="163" spans="5:12" x14ac:dyDescent="0.3">
      <c r="E163" s="608"/>
      <c r="F163" s="224" t="s">
        <v>58</v>
      </c>
      <c r="G163" s="223">
        <v>20</v>
      </c>
      <c r="H163" s="223">
        <v>0.64</v>
      </c>
      <c r="I163" s="223">
        <v>0.3</v>
      </c>
      <c r="J163" s="223">
        <v>36.049999999999997</v>
      </c>
      <c r="K163" s="222">
        <v>64.349999999999994</v>
      </c>
      <c r="L163" s="234"/>
    </row>
    <row r="164" spans="5:12" x14ac:dyDescent="0.3">
      <c r="E164" s="608"/>
      <c r="F164" s="224" t="s">
        <v>105</v>
      </c>
      <c r="G164" s="223">
        <v>30</v>
      </c>
      <c r="H164" s="222">
        <v>4.2</v>
      </c>
      <c r="I164" s="222">
        <v>0.66</v>
      </c>
      <c r="J164" s="222">
        <v>37.700000000000003</v>
      </c>
      <c r="K164" s="222">
        <v>115.8</v>
      </c>
      <c r="L164" s="234"/>
    </row>
    <row r="165" spans="5:12" x14ac:dyDescent="0.3">
      <c r="E165" s="608"/>
      <c r="F165" s="224" t="s">
        <v>19</v>
      </c>
      <c r="G165" s="223">
        <v>15</v>
      </c>
      <c r="H165" s="234">
        <v>3.27</v>
      </c>
      <c r="I165" s="16">
        <v>2.36</v>
      </c>
      <c r="J165" s="234">
        <v>7.81</v>
      </c>
      <c r="K165" s="16">
        <v>120.4</v>
      </c>
      <c r="L165" s="234"/>
    </row>
    <row r="166" spans="5:12" x14ac:dyDescent="0.3">
      <c r="E166" s="609"/>
      <c r="F166" s="224" t="s">
        <v>219</v>
      </c>
      <c r="G166" s="223">
        <v>250</v>
      </c>
      <c r="H166" s="25">
        <v>0.05</v>
      </c>
      <c r="I166" s="25">
        <v>0</v>
      </c>
      <c r="J166" s="25">
        <v>14.93</v>
      </c>
      <c r="K166" s="25">
        <v>217</v>
      </c>
      <c r="L166" s="234"/>
    </row>
    <row r="167" spans="5:12" x14ac:dyDescent="0.3">
      <c r="E167" s="592" t="s">
        <v>106</v>
      </c>
      <c r="F167" s="592"/>
      <c r="G167" s="233">
        <f>G158+G159+G160+G161+G162+G163+G164</f>
        <v>880</v>
      </c>
      <c r="H167" s="233">
        <f t="shared" ref="H167:K167" si="23">H158+H159+H160+H161+H162+H163+H164</f>
        <v>34.93</v>
      </c>
      <c r="I167" s="233">
        <f t="shared" si="23"/>
        <v>39.72999999999999</v>
      </c>
      <c r="J167" s="233">
        <f t="shared" si="23"/>
        <v>178.51999999999998</v>
      </c>
      <c r="K167" s="233">
        <f t="shared" si="23"/>
        <v>1041.8399999999999</v>
      </c>
      <c r="L167" s="234"/>
    </row>
    <row r="168" spans="5:12" x14ac:dyDescent="0.3">
      <c r="E168" s="592" t="s">
        <v>107</v>
      </c>
      <c r="F168" s="592"/>
      <c r="G168" s="233">
        <f>G157+G167</f>
        <v>1363</v>
      </c>
      <c r="H168" s="233">
        <f t="shared" ref="H168:K168" si="24">H157+H167</f>
        <v>70</v>
      </c>
      <c r="I168" s="233">
        <f t="shared" si="24"/>
        <v>73.819999999999993</v>
      </c>
      <c r="J168" s="233">
        <f t="shared" si="24"/>
        <v>252.11999999999998</v>
      </c>
      <c r="K168" s="233">
        <f t="shared" si="24"/>
        <v>1782.7399999999998</v>
      </c>
      <c r="L168" s="233"/>
    </row>
    <row r="169" spans="5:12" x14ac:dyDescent="0.3">
      <c r="E169" s="568" t="s">
        <v>54</v>
      </c>
      <c r="F169" s="569"/>
      <c r="G169" s="569"/>
      <c r="H169" s="569"/>
      <c r="I169" s="569"/>
      <c r="J169" s="569"/>
      <c r="K169" s="569"/>
      <c r="L169" s="570"/>
    </row>
    <row r="170" spans="5:12" x14ac:dyDescent="0.3">
      <c r="E170" s="607" t="s">
        <v>39</v>
      </c>
      <c r="F170" s="230" t="s">
        <v>118</v>
      </c>
      <c r="G170" s="17">
        <v>200</v>
      </c>
      <c r="H170" s="16">
        <v>5.64</v>
      </c>
      <c r="I170" s="16">
        <v>5.84</v>
      </c>
      <c r="J170" s="17">
        <v>34</v>
      </c>
      <c r="K170" s="16">
        <v>279.39999999999998</v>
      </c>
      <c r="L170" s="234">
        <v>183</v>
      </c>
    </row>
    <row r="171" spans="5:12" x14ac:dyDescent="0.3">
      <c r="E171" s="608"/>
      <c r="F171" s="221" t="s">
        <v>37</v>
      </c>
      <c r="G171" s="234">
        <v>50</v>
      </c>
      <c r="H171" s="234">
        <v>4.5999999999999996</v>
      </c>
      <c r="I171" s="234">
        <v>7</v>
      </c>
      <c r="J171" s="234">
        <v>14.83</v>
      </c>
      <c r="K171" s="234">
        <v>157</v>
      </c>
      <c r="L171" s="234">
        <v>3</v>
      </c>
    </row>
    <row r="172" spans="5:12" x14ac:dyDescent="0.3">
      <c r="E172" s="608"/>
      <c r="F172" s="224" t="s">
        <v>109</v>
      </c>
      <c r="G172" s="223">
        <v>200</v>
      </c>
      <c r="H172" s="223">
        <v>0</v>
      </c>
      <c r="I172" s="223">
        <v>0</v>
      </c>
      <c r="J172" s="223">
        <v>14.9</v>
      </c>
      <c r="K172" s="222">
        <v>59.4</v>
      </c>
      <c r="L172" s="223">
        <v>375</v>
      </c>
    </row>
    <row r="173" spans="5:12" x14ac:dyDescent="0.3">
      <c r="E173" s="592" t="s">
        <v>102</v>
      </c>
      <c r="F173" s="592"/>
      <c r="G173" s="231">
        <f>G170+G171+G172</f>
        <v>450</v>
      </c>
      <c r="H173" s="231">
        <f t="shared" ref="H173:K173" si="25">H170+H171+H172</f>
        <v>10.239999999999998</v>
      </c>
      <c r="I173" s="231">
        <f t="shared" si="25"/>
        <v>12.84</v>
      </c>
      <c r="J173" s="231">
        <f t="shared" si="25"/>
        <v>63.73</v>
      </c>
      <c r="K173" s="231">
        <f t="shared" si="25"/>
        <v>495.79999999999995</v>
      </c>
      <c r="L173" s="234"/>
    </row>
    <row r="174" spans="5:12" x14ac:dyDescent="0.3">
      <c r="E174" s="607" t="s">
        <v>41</v>
      </c>
      <c r="F174" s="225" t="s">
        <v>81</v>
      </c>
      <c r="G174" s="223">
        <v>100</v>
      </c>
      <c r="H174" s="223">
        <v>1.1000000000000001</v>
      </c>
      <c r="I174" s="223">
        <v>0.2</v>
      </c>
      <c r="J174" s="223">
        <v>3.8</v>
      </c>
      <c r="K174" s="222">
        <v>22</v>
      </c>
      <c r="L174" s="223">
        <v>71</v>
      </c>
    </row>
    <row r="175" spans="5:12" x14ac:dyDescent="0.3">
      <c r="E175" s="608"/>
      <c r="F175" s="224" t="s">
        <v>120</v>
      </c>
      <c r="G175" s="223">
        <v>250</v>
      </c>
      <c r="H175" s="223">
        <v>3.625</v>
      </c>
      <c r="I175" s="223">
        <v>3.75</v>
      </c>
      <c r="J175" s="223">
        <v>11.39</v>
      </c>
      <c r="K175" s="222">
        <v>145.59</v>
      </c>
      <c r="L175" s="223">
        <v>128</v>
      </c>
    </row>
    <row r="176" spans="5:12" x14ac:dyDescent="0.3">
      <c r="E176" s="608"/>
      <c r="F176" s="224" t="s">
        <v>114</v>
      </c>
      <c r="G176" s="223">
        <v>180</v>
      </c>
      <c r="H176" s="223">
        <v>6.87</v>
      </c>
      <c r="I176" s="223">
        <v>0.9</v>
      </c>
      <c r="J176" s="223">
        <v>26.37</v>
      </c>
      <c r="K176" s="222">
        <v>193.2</v>
      </c>
      <c r="L176" s="223">
        <v>202</v>
      </c>
    </row>
    <row r="177" spans="5:12" x14ac:dyDescent="0.3">
      <c r="E177" s="608"/>
      <c r="F177" s="224" t="s">
        <v>223</v>
      </c>
      <c r="G177" s="223">
        <v>100</v>
      </c>
      <c r="H177" s="226">
        <v>15.8</v>
      </c>
      <c r="I177" s="226">
        <v>16.399999999999999</v>
      </c>
      <c r="J177" s="222">
        <v>16.8</v>
      </c>
      <c r="K177" s="222">
        <v>279</v>
      </c>
      <c r="L177" s="223">
        <v>305</v>
      </c>
    </row>
    <row r="178" spans="5:12" x14ac:dyDescent="0.3">
      <c r="E178" s="608"/>
      <c r="F178" s="224" t="s">
        <v>104</v>
      </c>
      <c r="G178" s="223">
        <v>200</v>
      </c>
      <c r="H178" s="223">
        <v>1.04</v>
      </c>
      <c r="I178" s="223">
        <v>0</v>
      </c>
      <c r="J178" s="223">
        <v>26.96</v>
      </c>
      <c r="K178" s="222">
        <v>107.44</v>
      </c>
      <c r="L178" s="223">
        <v>376</v>
      </c>
    </row>
    <row r="179" spans="5:12" x14ac:dyDescent="0.3">
      <c r="E179" s="608"/>
      <c r="F179" s="224" t="s">
        <v>58</v>
      </c>
      <c r="G179" s="223">
        <v>20</v>
      </c>
      <c r="H179" s="223">
        <v>0.64</v>
      </c>
      <c r="I179" s="223">
        <v>0.3</v>
      </c>
      <c r="J179" s="223">
        <v>36.049999999999997</v>
      </c>
      <c r="K179" s="222">
        <v>64.349999999999994</v>
      </c>
      <c r="L179" s="234"/>
    </row>
    <row r="180" spans="5:12" x14ac:dyDescent="0.3">
      <c r="E180" s="608"/>
      <c r="F180" s="224" t="s">
        <v>105</v>
      </c>
      <c r="G180" s="223">
        <v>30</v>
      </c>
      <c r="H180" s="222">
        <v>4.2</v>
      </c>
      <c r="I180" s="222">
        <v>0.66</v>
      </c>
      <c r="J180" s="222">
        <v>37.700000000000003</v>
      </c>
      <c r="K180" s="222">
        <v>115.8</v>
      </c>
      <c r="L180" s="234"/>
    </row>
    <row r="181" spans="5:12" x14ac:dyDescent="0.3">
      <c r="E181" s="608"/>
      <c r="F181" s="224" t="s">
        <v>19</v>
      </c>
      <c r="G181" s="223">
        <v>15</v>
      </c>
      <c r="H181" s="234">
        <v>3.27</v>
      </c>
      <c r="I181" s="16">
        <v>2.36</v>
      </c>
      <c r="J181" s="234">
        <v>7.81</v>
      </c>
      <c r="K181" s="16">
        <v>120.4</v>
      </c>
      <c r="L181" s="234"/>
    </row>
    <row r="182" spans="5:12" x14ac:dyDescent="0.3">
      <c r="E182" s="609"/>
      <c r="F182" s="224" t="s">
        <v>219</v>
      </c>
      <c r="G182" s="223">
        <v>250</v>
      </c>
      <c r="H182" s="25">
        <v>0.05</v>
      </c>
      <c r="I182" s="25">
        <v>0</v>
      </c>
      <c r="J182" s="25">
        <v>14.93</v>
      </c>
      <c r="K182" s="25">
        <v>217</v>
      </c>
      <c r="L182" s="234"/>
    </row>
    <row r="183" spans="5:12" x14ac:dyDescent="0.3">
      <c r="E183" s="592" t="s">
        <v>106</v>
      </c>
      <c r="F183" s="592"/>
      <c r="G183" s="233">
        <f>G174+G175+G176+G178+G179+G180</f>
        <v>780</v>
      </c>
      <c r="H183" s="233">
        <f t="shared" ref="H183:K183" si="26">H174+H175+H176+H178+H179+H180</f>
        <v>17.474999999999998</v>
      </c>
      <c r="I183" s="233">
        <f t="shared" si="26"/>
        <v>5.8100000000000005</v>
      </c>
      <c r="J183" s="233">
        <f t="shared" si="26"/>
        <v>142.27000000000001</v>
      </c>
      <c r="K183" s="233">
        <f t="shared" si="26"/>
        <v>648.37999999999988</v>
      </c>
      <c r="L183" s="234"/>
    </row>
    <row r="184" spans="5:12" x14ac:dyDescent="0.3">
      <c r="E184" s="592" t="s">
        <v>107</v>
      </c>
      <c r="F184" s="592"/>
      <c r="G184" s="231">
        <f>G173+G183</f>
        <v>1230</v>
      </c>
      <c r="H184" s="231">
        <f t="shared" ref="H184:K184" si="27">H173+H183</f>
        <v>27.714999999999996</v>
      </c>
      <c r="I184" s="231">
        <f t="shared" si="27"/>
        <v>18.649999999999999</v>
      </c>
      <c r="J184" s="231">
        <f t="shared" si="27"/>
        <v>206</v>
      </c>
      <c r="K184" s="231">
        <f t="shared" si="27"/>
        <v>1144.1799999999998</v>
      </c>
      <c r="L184" s="233"/>
    </row>
    <row r="186" spans="5:12" x14ac:dyDescent="0.3">
      <c r="E186" s="589" t="s">
        <v>78</v>
      </c>
      <c r="F186" s="590"/>
      <c r="G186" s="591"/>
      <c r="H186" s="241">
        <f>(H41+H56+H72+H88+H104+H121+H137+H152+H168+H184)/10</f>
        <v>45.151999999999994</v>
      </c>
      <c r="I186" s="241">
        <f t="shared" ref="I186:K186" si="28">(I41+I56+I72+I88+I104+I121+I137+I152+I168+I184)/10</f>
        <v>40.382999999999996</v>
      </c>
      <c r="J186" s="241">
        <f t="shared" si="28"/>
        <v>240.51399999999998</v>
      </c>
      <c r="K186" s="241">
        <f t="shared" si="28"/>
        <v>1411.5849999999998</v>
      </c>
    </row>
    <row r="187" spans="5:12" x14ac:dyDescent="0.3">
      <c r="E187" s="589" t="s">
        <v>79</v>
      </c>
      <c r="F187" s="590"/>
      <c r="G187" s="591"/>
      <c r="H187" s="241">
        <v>46.2</v>
      </c>
      <c r="I187" s="241">
        <v>47.4</v>
      </c>
      <c r="J187" s="241">
        <v>201</v>
      </c>
      <c r="K187" s="241">
        <v>1410</v>
      </c>
    </row>
    <row r="188" spans="5:12" x14ac:dyDescent="0.3">
      <c r="E188" s="589" t="s">
        <v>80</v>
      </c>
      <c r="F188" s="590"/>
      <c r="G188" s="591"/>
      <c r="H188" s="242">
        <f>H186/H187*100</f>
        <v>97.731601731601714</v>
      </c>
      <c r="I188" s="242">
        <f t="shared" ref="I188:K188" si="29">I186/I187*100</f>
        <v>85.196202531645554</v>
      </c>
      <c r="J188" s="242">
        <f t="shared" si="29"/>
        <v>119.65870646766167</v>
      </c>
      <c r="K188" s="242">
        <f t="shared" si="29"/>
        <v>100.11241134751772</v>
      </c>
    </row>
  </sheetData>
  <mergeCells count="77">
    <mergeCell ref="E183:F183"/>
    <mergeCell ref="E184:F184"/>
    <mergeCell ref="E186:G186"/>
    <mergeCell ref="E187:G187"/>
    <mergeCell ref="E188:G188"/>
    <mergeCell ref="E174:E182"/>
    <mergeCell ref="E151:F151"/>
    <mergeCell ref="E152:F152"/>
    <mergeCell ref="E153:L153"/>
    <mergeCell ref="E154:E156"/>
    <mergeCell ref="E157:F157"/>
    <mergeCell ref="E158:E166"/>
    <mergeCell ref="E167:F167"/>
    <mergeCell ref="E168:F168"/>
    <mergeCell ref="E169:L169"/>
    <mergeCell ref="E170:E172"/>
    <mergeCell ref="E173:F173"/>
    <mergeCell ref="E143:E150"/>
    <mergeCell ref="E120:F120"/>
    <mergeCell ref="E121:F121"/>
    <mergeCell ref="E122:L122"/>
    <mergeCell ref="E123:E125"/>
    <mergeCell ref="E126:F126"/>
    <mergeCell ref="E127:E135"/>
    <mergeCell ref="E136:F136"/>
    <mergeCell ref="E137:F137"/>
    <mergeCell ref="E138:L138"/>
    <mergeCell ref="E139:E141"/>
    <mergeCell ref="E142:F142"/>
    <mergeCell ref="E111:E119"/>
    <mergeCell ref="E88:F88"/>
    <mergeCell ref="E89:L89"/>
    <mergeCell ref="E90:E92"/>
    <mergeCell ref="E93:F93"/>
    <mergeCell ref="E94:E102"/>
    <mergeCell ref="E103:F103"/>
    <mergeCell ref="E104:F104"/>
    <mergeCell ref="E105:L105"/>
    <mergeCell ref="E106:L106"/>
    <mergeCell ref="E107:E109"/>
    <mergeCell ref="E110:F110"/>
    <mergeCell ref="E87:F87"/>
    <mergeCell ref="E56:F56"/>
    <mergeCell ref="E57:L57"/>
    <mergeCell ref="E58:E60"/>
    <mergeCell ref="E61:F61"/>
    <mergeCell ref="E62:E70"/>
    <mergeCell ref="E71:F71"/>
    <mergeCell ref="E72:F72"/>
    <mergeCell ref="E73:L73"/>
    <mergeCell ref="E74:E76"/>
    <mergeCell ref="E77:F77"/>
    <mergeCell ref="E78:E86"/>
    <mergeCell ref="E55:F55"/>
    <mergeCell ref="E25:L25"/>
    <mergeCell ref="E26:L26"/>
    <mergeCell ref="E27:E29"/>
    <mergeCell ref="E30:F30"/>
    <mergeCell ref="E31:E39"/>
    <mergeCell ref="E40:F40"/>
    <mergeCell ref="E41:F41"/>
    <mergeCell ref="E42:L42"/>
    <mergeCell ref="E43:E45"/>
    <mergeCell ref="E46:F46"/>
    <mergeCell ref="E47:E54"/>
    <mergeCell ref="L23:L24"/>
    <mergeCell ref="B14:L14"/>
    <mergeCell ref="B15:L15"/>
    <mergeCell ref="B16:L16"/>
    <mergeCell ref="B17:L17"/>
    <mergeCell ref="B18:L18"/>
    <mergeCell ref="B19:L19"/>
    <mergeCell ref="E23:E24"/>
    <mergeCell ref="F23:F24"/>
    <mergeCell ref="G23:G24"/>
    <mergeCell ref="H23:J23"/>
    <mergeCell ref="K23:K2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975"/>
  <sheetViews>
    <sheetView zoomScale="80" zoomScaleNormal="80" workbookViewId="0">
      <pane xSplit="6" ySplit="1" topLeftCell="G5" activePane="bottomRight" state="frozen"/>
      <selection pane="topRight" activeCell="G1" sqref="G1"/>
      <selection pane="bottomLeft" activeCell="A2" sqref="A2"/>
      <selection pane="bottomRight" activeCell="M821" sqref="M821"/>
    </sheetView>
  </sheetViews>
  <sheetFormatPr defaultRowHeight="14.4" x14ac:dyDescent="0.3"/>
  <cols>
    <col min="1" max="1" width="6.33203125" customWidth="1"/>
    <col min="2" max="2" width="7.6640625" customWidth="1"/>
    <col min="3" max="3" width="0" hidden="1" customWidth="1"/>
    <col min="4" max="4" width="6.5546875" customWidth="1"/>
    <col min="5" max="5" width="9.33203125" style="303" customWidth="1"/>
    <col min="6" max="6" width="34.44140625" style="303" customWidth="1"/>
    <col min="7" max="7" width="9.44140625" customWidth="1"/>
    <col min="8" max="8" width="7.109375" customWidth="1"/>
    <col min="9" max="9" width="8.5546875" customWidth="1"/>
    <col min="11" max="11" width="7.88671875" style="275" customWidth="1"/>
    <col min="12" max="12" width="7.88671875" customWidth="1"/>
    <col min="13" max="13" width="7.33203125" customWidth="1"/>
    <col min="14" max="14" width="5.109375" hidden="1" customWidth="1"/>
  </cols>
  <sheetData>
    <row r="1" spans="1:15" ht="28.2" thickBot="1" x14ac:dyDescent="0.35">
      <c r="A1" t="s">
        <v>244</v>
      </c>
      <c r="G1" s="254" t="s">
        <v>138</v>
      </c>
      <c r="H1" s="255" t="s">
        <v>139</v>
      </c>
      <c r="I1" s="256" t="s">
        <v>140</v>
      </c>
      <c r="J1" s="159" t="s">
        <v>141</v>
      </c>
      <c r="L1">
        <v>114.81</v>
      </c>
      <c r="M1" s="158">
        <f>(K3+K97+K199+K291+K377+K502+K613+K702+K777+K872)/10</f>
        <v>114.12033993</v>
      </c>
      <c r="N1" s="284">
        <f>L1-M1</f>
        <v>0.68966007000000218</v>
      </c>
      <c r="O1" s="158">
        <f>L1-M1</f>
        <v>0.68966007000000218</v>
      </c>
    </row>
    <row r="3" spans="1:15" s="273" customFormat="1" ht="15.6" x14ac:dyDescent="0.3">
      <c r="E3" s="304"/>
      <c r="F3" s="304" t="s">
        <v>127</v>
      </c>
      <c r="I3" s="274"/>
      <c r="K3" s="276">
        <f>K6+K17+K32+K34+K42+K61+K73+K91+K93+K95</f>
        <v>131.239565</v>
      </c>
    </row>
    <row r="4" spans="1:15" ht="29.4" x14ac:dyDescent="0.3">
      <c r="A4">
        <f>(G28+G113+G190+G216+G283+G316+G368+G391+G408+G493+G518+G535+G605+G625+G634+G693+G727+G794+G863+G886+G901+G928+G967)/10</f>
        <v>24.029</v>
      </c>
      <c r="F4" s="305" t="s">
        <v>128</v>
      </c>
      <c r="I4" s="96"/>
      <c r="K4" s="277"/>
    </row>
    <row r="5" spans="1:15" ht="16.2" thickBot="1" x14ac:dyDescent="0.35">
      <c r="A5" t="s">
        <v>217</v>
      </c>
      <c r="F5" s="306" t="s">
        <v>136</v>
      </c>
      <c r="I5" s="96"/>
      <c r="K5" s="277"/>
    </row>
    <row r="6" spans="1:15" ht="28.2" thickBot="1" x14ac:dyDescent="0.35">
      <c r="F6" s="307" t="s">
        <v>137</v>
      </c>
      <c r="G6" s="106" t="s">
        <v>138</v>
      </c>
      <c r="H6" s="107" t="s">
        <v>139</v>
      </c>
      <c r="I6" s="108" t="s">
        <v>140</v>
      </c>
      <c r="J6" s="109" t="s">
        <v>141</v>
      </c>
      <c r="K6" s="278">
        <f>J7+J9+J12+J14</f>
        <v>31.006997000000002</v>
      </c>
    </row>
    <row r="7" spans="1:15" ht="15" thickBot="1" x14ac:dyDescent="0.35">
      <c r="F7" s="308" t="s">
        <v>142</v>
      </c>
      <c r="G7" s="111">
        <v>138</v>
      </c>
      <c r="H7" s="112">
        <v>138</v>
      </c>
      <c r="I7" s="113">
        <v>5.2</v>
      </c>
      <c r="J7" s="114">
        <f>G7/40*I7</f>
        <v>17.940000000000001</v>
      </c>
      <c r="K7" s="277"/>
    </row>
    <row r="8" spans="1:15" ht="15" thickBot="1" x14ac:dyDescent="0.35">
      <c r="F8" s="308" t="s">
        <v>143</v>
      </c>
      <c r="G8" s="111">
        <v>138</v>
      </c>
      <c r="H8" s="112">
        <v>138</v>
      </c>
      <c r="I8" s="113"/>
      <c r="J8" s="114"/>
      <c r="K8" s="277"/>
    </row>
    <row r="9" spans="1:15" ht="15" thickBot="1" x14ac:dyDescent="0.35">
      <c r="F9" s="308" t="s">
        <v>144</v>
      </c>
      <c r="G9" s="111">
        <v>51.7</v>
      </c>
      <c r="H9" s="112">
        <v>51.7</v>
      </c>
      <c r="I9" s="113">
        <v>45.99</v>
      </c>
      <c r="J9" s="114">
        <f>G9*I9/1000</f>
        <v>2.3776830000000007</v>
      </c>
      <c r="K9" s="277"/>
    </row>
    <row r="10" spans="1:15" ht="15" thickBot="1" x14ac:dyDescent="0.35">
      <c r="F10" s="308" t="s">
        <v>145</v>
      </c>
      <c r="G10" s="111">
        <v>51.7</v>
      </c>
      <c r="H10" s="112">
        <v>51.7</v>
      </c>
      <c r="I10" s="113"/>
      <c r="J10" s="114"/>
      <c r="K10" s="277"/>
    </row>
    <row r="11" spans="1:15" ht="15" thickBot="1" x14ac:dyDescent="0.35">
      <c r="F11" s="309" t="s">
        <v>146</v>
      </c>
      <c r="G11" s="116" t="s">
        <v>147</v>
      </c>
      <c r="H11" s="117">
        <v>190</v>
      </c>
      <c r="I11" s="113"/>
      <c r="J11" s="114"/>
      <c r="K11" s="277"/>
    </row>
    <row r="12" spans="1:15" ht="15" thickBot="1" x14ac:dyDescent="0.35">
      <c r="F12" s="308" t="s">
        <v>148</v>
      </c>
      <c r="G12" s="111">
        <v>6.9</v>
      </c>
      <c r="H12" s="112">
        <v>6.9</v>
      </c>
      <c r="I12" s="113">
        <v>443.54</v>
      </c>
      <c r="J12" s="114">
        <f>G12*I12/1000</f>
        <v>3.0604260000000005</v>
      </c>
      <c r="K12" s="277"/>
    </row>
    <row r="13" spans="1:15" ht="15" thickBot="1" x14ac:dyDescent="0.35">
      <c r="F13" s="309" t="s">
        <v>149</v>
      </c>
      <c r="G13" s="116" t="s">
        <v>147</v>
      </c>
      <c r="H13" s="117">
        <v>183</v>
      </c>
      <c r="I13" s="113"/>
      <c r="J13" s="114"/>
      <c r="K13" s="277"/>
    </row>
    <row r="14" spans="1:15" ht="15" thickBot="1" x14ac:dyDescent="0.35">
      <c r="F14" s="308" t="s">
        <v>148</v>
      </c>
      <c r="G14" s="111">
        <v>17.2</v>
      </c>
      <c r="H14" s="112">
        <v>17.2</v>
      </c>
      <c r="I14" s="113">
        <v>443.54</v>
      </c>
      <c r="J14" s="114">
        <f>G14*I14/1000</f>
        <v>7.6288879999999999</v>
      </c>
      <c r="K14" s="277"/>
    </row>
    <row r="15" spans="1:15" x14ac:dyDescent="0.3">
      <c r="F15" s="310"/>
      <c r="I15" s="96"/>
      <c r="K15" s="277"/>
    </row>
    <row r="16" spans="1:15" ht="21" x14ac:dyDescent="0.3">
      <c r="F16" s="311" t="s">
        <v>150</v>
      </c>
      <c r="G16" s="119"/>
      <c r="H16" s="119"/>
      <c r="I16" s="120"/>
      <c r="J16" s="121"/>
      <c r="K16" s="277"/>
    </row>
    <row r="17" spans="6:11" customFormat="1" x14ac:dyDescent="0.3">
      <c r="F17" s="613" t="s">
        <v>151</v>
      </c>
      <c r="G17" s="613"/>
      <c r="H17" s="613"/>
      <c r="I17" s="613"/>
      <c r="J17" s="613"/>
      <c r="K17" s="278">
        <f>J23</f>
        <v>2.0750000000000002</v>
      </c>
    </row>
    <row r="18" spans="6:11" customFormat="1" ht="16.2" thickBot="1" x14ac:dyDescent="0.35">
      <c r="F18" s="312" t="s">
        <v>152</v>
      </c>
      <c r="G18" s="119"/>
      <c r="H18" s="119"/>
      <c r="I18" s="120"/>
      <c r="J18" s="121"/>
      <c r="K18" s="277"/>
    </row>
    <row r="19" spans="6:11" customFormat="1" ht="27" thickBot="1" x14ac:dyDescent="0.35">
      <c r="F19" s="313" t="s">
        <v>137</v>
      </c>
      <c r="G19" s="124" t="s">
        <v>138</v>
      </c>
      <c r="H19" s="125" t="s">
        <v>139</v>
      </c>
      <c r="I19" s="120"/>
      <c r="J19" s="121"/>
      <c r="K19" s="277"/>
    </row>
    <row r="20" spans="6:11" customFormat="1" ht="15" thickBot="1" x14ac:dyDescent="0.35">
      <c r="F20" s="314" t="s">
        <v>153</v>
      </c>
      <c r="G20" s="127">
        <v>0.5</v>
      </c>
      <c r="H20" s="128">
        <v>0.5</v>
      </c>
      <c r="I20" s="120" t="s">
        <v>154</v>
      </c>
      <c r="J20" s="129">
        <f>G20*I20/1000</f>
        <v>0.23</v>
      </c>
      <c r="K20" s="277"/>
    </row>
    <row r="21" spans="6:11" customFormat="1" ht="15" thickBot="1" x14ac:dyDescent="0.35">
      <c r="F21" s="314" t="s">
        <v>155</v>
      </c>
      <c r="G21" s="127">
        <v>54</v>
      </c>
      <c r="H21" s="128">
        <v>54</v>
      </c>
      <c r="I21" s="120"/>
      <c r="J21" s="121"/>
      <c r="K21" s="277"/>
    </row>
    <row r="22" spans="6:11" customFormat="1" x14ac:dyDescent="0.3">
      <c r="F22" s="315"/>
      <c r="G22" s="131"/>
      <c r="H22" s="131"/>
      <c r="I22" s="120"/>
      <c r="J22" s="121"/>
      <c r="K22" s="277"/>
    </row>
    <row r="23" spans="6:11" customFormat="1" ht="18" x14ac:dyDescent="0.3">
      <c r="F23" s="316" t="s">
        <v>156</v>
      </c>
      <c r="G23" s="119"/>
      <c r="H23" s="119"/>
      <c r="I23" s="120"/>
      <c r="J23" s="133">
        <f>J27+J28+J29</f>
        <v>2.0750000000000002</v>
      </c>
      <c r="K23" s="277"/>
    </row>
    <row r="24" spans="6:11" customFormat="1" x14ac:dyDescent="0.3">
      <c r="F24" s="613" t="s">
        <v>151</v>
      </c>
      <c r="G24" s="613"/>
      <c r="H24" s="613"/>
      <c r="I24" s="613"/>
      <c r="J24" s="613"/>
      <c r="K24" s="277"/>
    </row>
    <row r="25" spans="6:11" customFormat="1" ht="16.2" thickBot="1" x14ac:dyDescent="0.35">
      <c r="F25" s="312" t="s">
        <v>136</v>
      </c>
      <c r="G25" s="119"/>
      <c r="H25" s="119"/>
      <c r="I25" s="120"/>
      <c r="J25" s="121"/>
      <c r="K25" s="277"/>
    </row>
    <row r="26" spans="6:11" customFormat="1" ht="27" thickBot="1" x14ac:dyDescent="0.35">
      <c r="F26" s="313" t="s">
        <v>137</v>
      </c>
      <c r="G26" s="124" t="s">
        <v>138</v>
      </c>
      <c r="H26" s="125" t="s">
        <v>139</v>
      </c>
      <c r="I26" s="120"/>
      <c r="J26" s="121"/>
      <c r="K26" s="277"/>
    </row>
    <row r="27" spans="6:11" customFormat="1" ht="15" thickBot="1" x14ac:dyDescent="0.35">
      <c r="F27" s="314" t="s">
        <v>157</v>
      </c>
      <c r="G27" s="134" t="s">
        <v>147</v>
      </c>
      <c r="H27" s="128">
        <v>45</v>
      </c>
      <c r="I27" s="120"/>
      <c r="J27" s="135">
        <f>J20</f>
        <v>0.23</v>
      </c>
      <c r="K27" s="277"/>
    </row>
    <row r="28" spans="6:11" customFormat="1" ht="15" thickBot="1" x14ac:dyDescent="0.35">
      <c r="F28" s="314" t="s">
        <v>158</v>
      </c>
      <c r="G28" s="127">
        <v>13.5</v>
      </c>
      <c r="H28" s="128">
        <v>13.5</v>
      </c>
      <c r="I28" s="120" t="s">
        <v>159</v>
      </c>
      <c r="J28" s="135">
        <f>G28*I28/1000</f>
        <v>0.621</v>
      </c>
      <c r="K28" s="277"/>
    </row>
    <row r="29" spans="6:11" customFormat="1" ht="15" thickBot="1" x14ac:dyDescent="0.35">
      <c r="F29" s="314" t="s">
        <v>160</v>
      </c>
      <c r="G29" s="127">
        <v>7.2</v>
      </c>
      <c r="H29" s="128">
        <v>6.3</v>
      </c>
      <c r="I29" s="120" t="s">
        <v>332</v>
      </c>
      <c r="J29" s="135">
        <f>G29*I29/1000</f>
        <v>1.224</v>
      </c>
      <c r="K29" s="277"/>
    </row>
    <row r="30" spans="6:11" customFormat="1" ht="15" thickBot="1" x14ac:dyDescent="0.35">
      <c r="F30" s="314" t="s">
        <v>155</v>
      </c>
      <c r="G30" s="127">
        <v>135</v>
      </c>
      <c r="H30" s="128">
        <v>135</v>
      </c>
      <c r="I30" s="120"/>
      <c r="J30" s="121"/>
      <c r="K30" s="277"/>
    </row>
    <row r="31" spans="6:11" customFormat="1" x14ac:dyDescent="0.3">
      <c r="F31" s="317"/>
      <c r="G31" s="137"/>
      <c r="H31" s="137"/>
      <c r="I31" s="120"/>
      <c r="J31" s="129"/>
      <c r="K31" s="277"/>
    </row>
    <row r="32" spans="6:11" customFormat="1" x14ac:dyDescent="0.3">
      <c r="F32" s="318" t="s">
        <v>58</v>
      </c>
      <c r="G32" s="139">
        <v>60</v>
      </c>
      <c r="H32" s="139">
        <v>60</v>
      </c>
      <c r="I32" s="120" t="s">
        <v>162</v>
      </c>
      <c r="J32" s="129">
        <f>G32*I32/1000</f>
        <v>2.484</v>
      </c>
      <c r="K32" s="278">
        <f>J32</f>
        <v>2.484</v>
      </c>
    </row>
    <row r="34" spans="6:11" customFormat="1" ht="16.2" thickBot="1" x14ac:dyDescent="0.35">
      <c r="F34" s="319" t="s">
        <v>245</v>
      </c>
      <c r="K34" s="279">
        <f>J36+J37+J39+J40</f>
        <v>13.104624000000001</v>
      </c>
    </row>
    <row r="35" spans="6:11" customFormat="1" ht="28.2" thickBot="1" x14ac:dyDescent="0.35">
      <c r="F35" s="106" t="s">
        <v>137</v>
      </c>
      <c r="G35" s="106" t="s">
        <v>138</v>
      </c>
      <c r="H35" s="107" t="s">
        <v>139</v>
      </c>
      <c r="K35" s="275"/>
    </row>
    <row r="36" spans="6:11" customFormat="1" ht="15" thickBot="1" x14ac:dyDescent="0.35">
      <c r="F36" s="383" t="s">
        <v>246</v>
      </c>
      <c r="G36" s="111">
        <v>67.8</v>
      </c>
      <c r="H36" s="112">
        <v>57.6</v>
      </c>
      <c r="I36">
        <v>128</v>
      </c>
      <c r="J36">
        <f>G36*I36/1000</f>
        <v>8.6783999999999999</v>
      </c>
      <c r="K36" s="275"/>
    </row>
    <row r="37" spans="6:11" customFormat="1" ht="15" thickBot="1" x14ac:dyDescent="0.35">
      <c r="F37" s="383" t="s">
        <v>247</v>
      </c>
      <c r="G37" s="111">
        <v>52.6</v>
      </c>
      <c r="H37" s="112">
        <v>42</v>
      </c>
      <c r="I37">
        <v>65</v>
      </c>
      <c r="J37">
        <f t="shared" ref="J37:J40" si="0">G37*I37/1000</f>
        <v>3.419</v>
      </c>
      <c r="K37" s="275"/>
    </row>
    <row r="38" spans="6:11" customFormat="1" ht="15" thickBot="1" x14ac:dyDescent="0.35">
      <c r="F38" s="383" t="s">
        <v>248</v>
      </c>
      <c r="G38" s="111">
        <v>18</v>
      </c>
      <c r="H38" s="112">
        <v>14.4</v>
      </c>
      <c r="K38" s="275"/>
    </row>
    <row r="39" spans="6:11" customFormat="1" ht="15" thickBot="1" x14ac:dyDescent="0.35">
      <c r="F39" s="383" t="s">
        <v>249</v>
      </c>
      <c r="G39" s="111">
        <v>17.2</v>
      </c>
      <c r="H39" s="112">
        <v>14.4</v>
      </c>
      <c r="I39">
        <v>16</v>
      </c>
      <c r="J39">
        <f t="shared" si="0"/>
        <v>0.2752</v>
      </c>
      <c r="K39" s="275"/>
    </row>
    <row r="40" spans="6:11" customFormat="1" ht="15" thickBot="1" x14ac:dyDescent="0.35">
      <c r="F40" s="383" t="s">
        <v>250</v>
      </c>
      <c r="G40" s="111">
        <v>7.2</v>
      </c>
      <c r="H40" s="112">
        <v>7.2</v>
      </c>
      <c r="I40">
        <v>101.67</v>
      </c>
      <c r="J40">
        <f t="shared" si="0"/>
        <v>0.73202400000000001</v>
      </c>
      <c r="K40" s="275"/>
    </row>
    <row r="42" spans="6:11" customFormat="1" ht="24.6" x14ac:dyDescent="0.3">
      <c r="F42" s="302" t="s">
        <v>251</v>
      </c>
      <c r="K42" s="279">
        <f>J45+J48+J51+J52+J53+J58+J59</f>
        <v>2.0576749999999997</v>
      </c>
    </row>
    <row r="43" spans="6:11" customFormat="1" ht="15" thickBot="1" x14ac:dyDescent="0.35">
      <c r="F43" s="322" t="s">
        <v>252</v>
      </c>
      <c r="K43" s="275"/>
    </row>
    <row r="44" spans="6:11" customFormat="1" ht="15" thickBot="1" x14ac:dyDescent="0.35">
      <c r="F44" s="323" t="s">
        <v>137</v>
      </c>
      <c r="G44" s="249" t="s">
        <v>138</v>
      </c>
      <c r="H44" s="250" t="s">
        <v>139</v>
      </c>
      <c r="K44" s="275"/>
    </row>
    <row r="45" spans="6:11" customFormat="1" ht="15" thickBot="1" x14ac:dyDescent="0.35">
      <c r="F45" s="321" t="s">
        <v>253</v>
      </c>
      <c r="G45" s="251">
        <v>100</v>
      </c>
      <c r="H45" s="252">
        <v>75</v>
      </c>
      <c r="I45">
        <v>13</v>
      </c>
      <c r="J45">
        <f>G45*I45/1000</f>
        <v>1.3</v>
      </c>
      <c r="K45" s="275"/>
    </row>
    <row r="46" spans="6:11" customFormat="1" ht="15" thickBot="1" x14ac:dyDescent="0.35">
      <c r="F46" s="321" t="s">
        <v>254</v>
      </c>
      <c r="G46" s="251">
        <v>2</v>
      </c>
      <c r="H46" s="252">
        <v>2</v>
      </c>
      <c r="K46" s="275"/>
    </row>
    <row r="47" spans="6:11" customFormat="1" ht="15" thickBot="1" x14ac:dyDescent="0.35">
      <c r="F47" s="321" t="s">
        <v>255</v>
      </c>
      <c r="G47" s="251">
        <v>2</v>
      </c>
      <c r="H47" s="252">
        <v>2</v>
      </c>
      <c r="K47" s="275"/>
    </row>
    <row r="48" spans="6:11" customFormat="1" ht="15" thickBot="1" x14ac:dyDescent="0.35">
      <c r="F48" s="321" t="s">
        <v>256</v>
      </c>
      <c r="G48" s="251">
        <v>2</v>
      </c>
      <c r="H48" s="252">
        <v>2</v>
      </c>
      <c r="I48">
        <v>40</v>
      </c>
      <c r="J48">
        <f>G48*I48/1000</f>
        <v>0.08</v>
      </c>
      <c r="K48" s="275"/>
    </row>
    <row r="49" spans="6:11" customFormat="1" ht="15" thickBot="1" x14ac:dyDescent="0.35">
      <c r="F49" s="321" t="s">
        <v>257</v>
      </c>
      <c r="G49" s="253" t="s">
        <v>147</v>
      </c>
      <c r="H49" s="252">
        <v>2</v>
      </c>
      <c r="K49" s="275"/>
    </row>
    <row r="50" spans="6:11" customFormat="1" ht="29.4" thickBot="1" x14ac:dyDescent="0.35">
      <c r="F50" s="321" t="s">
        <v>258</v>
      </c>
      <c r="G50" s="251">
        <v>2</v>
      </c>
      <c r="H50" s="252">
        <v>2</v>
      </c>
      <c r="K50" s="275"/>
    </row>
    <row r="51" spans="6:11" customFormat="1" ht="15" thickBot="1" x14ac:dyDescent="0.35">
      <c r="F51" s="321" t="s">
        <v>259</v>
      </c>
      <c r="G51" s="251">
        <v>12.5</v>
      </c>
      <c r="H51" s="252">
        <v>10</v>
      </c>
      <c r="I51">
        <v>16</v>
      </c>
      <c r="J51">
        <f>G51*I51/1000</f>
        <v>0.2</v>
      </c>
      <c r="K51" s="275"/>
    </row>
    <row r="52" spans="6:11" customFormat="1" ht="15" thickBot="1" x14ac:dyDescent="0.35">
      <c r="F52" s="321" t="s">
        <v>260</v>
      </c>
      <c r="G52" s="251">
        <v>12</v>
      </c>
      <c r="H52" s="252">
        <v>10</v>
      </c>
      <c r="I52">
        <v>16</v>
      </c>
      <c r="J52">
        <f>G52*I52/1000</f>
        <v>0.192</v>
      </c>
      <c r="K52" s="275"/>
    </row>
    <row r="53" spans="6:11" customFormat="1" ht="15" thickBot="1" x14ac:dyDescent="0.35">
      <c r="F53" s="321" t="s">
        <v>250</v>
      </c>
      <c r="G53" s="251">
        <v>2.5</v>
      </c>
      <c r="H53" s="252">
        <v>2.5</v>
      </c>
      <c r="I53">
        <v>101.67</v>
      </c>
      <c r="J53">
        <f>G53*I53/1000</f>
        <v>0.25417499999999998</v>
      </c>
      <c r="K53" s="275"/>
    </row>
    <row r="54" spans="6:11" customFormat="1" ht="15" thickBot="1" x14ac:dyDescent="0.35">
      <c r="F54" s="321" t="s">
        <v>261</v>
      </c>
      <c r="G54" s="253" t="s">
        <v>147</v>
      </c>
      <c r="H54" s="252">
        <v>175</v>
      </c>
      <c r="K54" s="275"/>
    </row>
    <row r="55" spans="6:11" customFormat="1" ht="15" thickBot="1" x14ac:dyDescent="0.35">
      <c r="F55" s="321" t="s">
        <v>262</v>
      </c>
      <c r="G55" s="251">
        <v>175</v>
      </c>
      <c r="H55" s="252">
        <v>175</v>
      </c>
      <c r="K55" s="275"/>
    </row>
    <row r="56" spans="6:11" customFormat="1" ht="15" thickBot="1" x14ac:dyDescent="0.35">
      <c r="F56" s="321" t="s">
        <v>263</v>
      </c>
      <c r="G56" s="251">
        <v>175</v>
      </c>
      <c r="H56" s="252">
        <v>175</v>
      </c>
      <c r="K56" s="275"/>
    </row>
    <row r="57" spans="6:11" customFormat="1" ht="15" thickBot="1" x14ac:dyDescent="0.35">
      <c r="F57" s="321" t="s">
        <v>145</v>
      </c>
      <c r="G57" s="251">
        <v>175</v>
      </c>
      <c r="H57" s="252">
        <v>175</v>
      </c>
      <c r="K57" s="275"/>
    </row>
    <row r="58" spans="6:11" customFormat="1" ht="15" thickBot="1" x14ac:dyDescent="0.35">
      <c r="F58" s="321" t="s">
        <v>264</v>
      </c>
      <c r="G58" s="251">
        <v>0.01</v>
      </c>
      <c r="H58" s="252">
        <v>0.01</v>
      </c>
      <c r="I58" s="92">
        <v>900</v>
      </c>
      <c r="J58">
        <f>G58*I58/1000</f>
        <v>8.9999999999999993E-3</v>
      </c>
      <c r="K58" s="275"/>
    </row>
    <row r="59" spans="6:11" customFormat="1" ht="15" thickBot="1" x14ac:dyDescent="0.35">
      <c r="F59" s="321" t="s">
        <v>265</v>
      </c>
      <c r="G59" s="251">
        <v>1.5</v>
      </c>
      <c r="H59" s="252">
        <v>1.5</v>
      </c>
      <c r="I59">
        <v>15</v>
      </c>
      <c r="J59">
        <f>G59*I59/1000</f>
        <v>2.2499999999999999E-2</v>
      </c>
      <c r="K59" s="275"/>
    </row>
    <row r="61" spans="6:11" customFormat="1" ht="24.6" x14ac:dyDescent="0.3">
      <c r="F61" s="302" t="s">
        <v>266</v>
      </c>
      <c r="K61" s="279">
        <f>J68+J71</f>
        <v>8.2799820000000004</v>
      </c>
    </row>
    <row r="62" spans="6:11" customFormat="1" x14ac:dyDescent="0.3">
      <c r="F62" s="324" t="s">
        <v>267</v>
      </c>
      <c r="K62" s="275"/>
    </row>
    <row r="63" spans="6:11" customFormat="1" x14ac:dyDescent="0.3">
      <c r="F63" s="324" t="s">
        <v>166</v>
      </c>
      <c r="K63" s="275"/>
    </row>
    <row r="65" spans="6:11" customFormat="1" x14ac:dyDescent="0.3">
      <c r="F65" s="325" t="s">
        <v>167</v>
      </c>
      <c r="K65" s="275"/>
    </row>
    <row r="66" spans="6:11" customFormat="1" ht="15" thickBot="1" x14ac:dyDescent="0.35">
      <c r="F66" s="322" t="s">
        <v>268</v>
      </c>
      <c r="K66" s="275"/>
    </row>
    <row r="67" spans="6:11" customFormat="1" ht="15" thickBot="1" x14ac:dyDescent="0.35">
      <c r="F67" s="323" t="s">
        <v>137</v>
      </c>
      <c r="G67" s="249" t="s">
        <v>138</v>
      </c>
      <c r="H67" s="250" t="s">
        <v>139</v>
      </c>
      <c r="K67" s="275"/>
    </row>
    <row r="68" spans="6:11" customFormat="1" ht="15" thickBot="1" x14ac:dyDescent="0.35">
      <c r="F68" s="321" t="s">
        <v>269</v>
      </c>
      <c r="G68" s="251">
        <v>82.8</v>
      </c>
      <c r="H68" s="252">
        <v>82.8</v>
      </c>
      <c r="I68">
        <v>56.61</v>
      </c>
      <c r="J68">
        <f>G68*I68/1000</f>
        <v>4.6873079999999998</v>
      </c>
      <c r="K68" s="275"/>
    </row>
    <row r="69" spans="6:11" customFormat="1" ht="15" thickBot="1" x14ac:dyDescent="0.35">
      <c r="F69" s="321" t="s">
        <v>155</v>
      </c>
      <c r="G69" s="251">
        <v>122</v>
      </c>
      <c r="H69" s="252">
        <v>122</v>
      </c>
      <c r="K69" s="275"/>
    </row>
    <row r="70" spans="6:11" customFormat="1" ht="15" thickBot="1" x14ac:dyDescent="0.35">
      <c r="F70" s="326" t="s">
        <v>270</v>
      </c>
      <c r="G70" s="253" t="s">
        <v>147</v>
      </c>
      <c r="H70" s="257">
        <v>173</v>
      </c>
      <c r="K70" s="275"/>
    </row>
    <row r="71" spans="6:11" customFormat="1" ht="15" thickBot="1" x14ac:dyDescent="0.35">
      <c r="F71" s="321" t="s">
        <v>148</v>
      </c>
      <c r="G71" s="251">
        <v>8.1</v>
      </c>
      <c r="H71" s="252">
        <v>8.1</v>
      </c>
      <c r="I71">
        <v>443.54</v>
      </c>
      <c r="J71">
        <f>G71*I71/1000</f>
        <v>3.5926740000000001</v>
      </c>
      <c r="K71" s="275"/>
    </row>
    <row r="73" spans="6:11" customFormat="1" ht="28.8" x14ac:dyDescent="0.3">
      <c r="F73" s="327" t="s">
        <v>271</v>
      </c>
      <c r="K73" s="279">
        <f>J81+J84+J85+J87+J89</f>
        <v>32.353687000000001</v>
      </c>
    </row>
    <row r="74" spans="6:11" customFormat="1" x14ac:dyDescent="0.3">
      <c r="F74" s="328" t="s">
        <v>272</v>
      </c>
      <c r="K74" s="275"/>
    </row>
    <row r="75" spans="6:11" customFormat="1" x14ac:dyDescent="0.3">
      <c r="F75" s="328" t="s">
        <v>166</v>
      </c>
      <c r="K75" s="275"/>
    </row>
    <row r="77" spans="6:11" customFormat="1" x14ac:dyDescent="0.3">
      <c r="F77" s="325" t="s">
        <v>167</v>
      </c>
      <c r="K77" s="275"/>
    </row>
    <row r="78" spans="6:11" customFormat="1" ht="15.6" thickBot="1" x14ac:dyDescent="0.35">
      <c r="F78" s="329" t="s">
        <v>273</v>
      </c>
      <c r="K78" s="275"/>
    </row>
    <row r="79" spans="6:11" customFormat="1" ht="28.2" thickBot="1" x14ac:dyDescent="0.35">
      <c r="F79" s="320" t="s">
        <v>137</v>
      </c>
      <c r="G79" s="106" t="s">
        <v>138</v>
      </c>
      <c r="H79" s="107" t="s">
        <v>139</v>
      </c>
      <c r="K79" s="275"/>
    </row>
    <row r="80" spans="6:11" customFormat="1" ht="15" thickBot="1" x14ac:dyDescent="0.35">
      <c r="F80" s="321" t="s">
        <v>274</v>
      </c>
      <c r="G80" s="111">
        <v>100</v>
      </c>
      <c r="H80" s="112">
        <v>73.8</v>
      </c>
      <c r="K80" s="275"/>
    </row>
    <row r="81" spans="6:11" customFormat="1" ht="15" thickBot="1" x14ac:dyDescent="0.35">
      <c r="F81" s="321" t="s">
        <v>275</v>
      </c>
      <c r="G81" s="111">
        <v>87.5</v>
      </c>
      <c r="H81" s="112">
        <v>73.8</v>
      </c>
      <c r="I81">
        <v>295</v>
      </c>
      <c r="J81">
        <f>G81*I81/1000</f>
        <v>25.8125</v>
      </c>
      <c r="K81" s="275"/>
    </row>
    <row r="82" spans="6:11" customFormat="1" ht="15" thickBot="1" x14ac:dyDescent="0.35">
      <c r="F82" s="321" t="s">
        <v>276</v>
      </c>
      <c r="G82" s="111">
        <v>113</v>
      </c>
      <c r="H82" s="112">
        <v>73.8</v>
      </c>
      <c r="K82" s="275"/>
    </row>
    <row r="83" spans="6:11" customFormat="1" ht="15" thickBot="1" x14ac:dyDescent="0.35">
      <c r="F83" s="330" t="s">
        <v>277</v>
      </c>
      <c r="G83" s="116" t="s">
        <v>147</v>
      </c>
      <c r="H83" s="258" t="s">
        <v>147</v>
      </c>
      <c r="K83" s="275"/>
    </row>
    <row r="84" spans="6:11" customFormat="1" ht="29.4" thickBot="1" x14ac:dyDescent="0.35">
      <c r="F84" s="321" t="s">
        <v>278</v>
      </c>
      <c r="G84" s="111">
        <v>17.5</v>
      </c>
      <c r="H84" s="259">
        <v>17.5</v>
      </c>
      <c r="I84">
        <v>41.4</v>
      </c>
      <c r="J84">
        <f>G84*I84/1000</f>
        <v>0.72450000000000003</v>
      </c>
      <c r="K84" s="275"/>
    </row>
    <row r="85" spans="6:11" customFormat="1" ht="29.4" thickBot="1" x14ac:dyDescent="0.35">
      <c r="F85" s="321" t="s">
        <v>279</v>
      </c>
      <c r="G85" s="111">
        <v>23.8</v>
      </c>
      <c r="H85" s="112">
        <v>23.8</v>
      </c>
      <c r="I85">
        <v>45.99</v>
      </c>
      <c r="J85">
        <f>G85*I85/1000</f>
        <v>1.094562</v>
      </c>
      <c r="K85" s="275"/>
    </row>
    <row r="86" spans="6:11" customFormat="1" ht="15" thickBot="1" x14ac:dyDescent="0.35">
      <c r="F86" s="321" t="s">
        <v>145</v>
      </c>
      <c r="G86" s="111">
        <v>23.8</v>
      </c>
      <c r="H86" s="112">
        <v>23.8</v>
      </c>
      <c r="K86" s="275"/>
    </row>
    <row r="87" spans="6:11" customFormat="1" ht="15" thickBot="1" x14ac:dyDescent="0.35">
      <c r="F87" s="321" t="s">
        <v>280</v>
      </c>
      <c r="G87" s="111">
        <v>10</v>
      </c>
      <c r="H87" s="112">
        <v>10</v>
      </c>
      <c r="I87">
        <v>195</v>
      </c>
      <c r="J87">
        <f>G87*I87/1000</f>
        <v>1.95</v>
      </c>
      <c r="K87" s="275"/>
    </row>
    <row r="88" spans="6:11" customFormat="1" ht="15" thickBot="1" x14ac:dyDescent="0.35">
      <c r="F88" s="330" t="s">
        <v>281</v>
      </c>
      <c r="G88" s="116" t="s">
        <v>147</v>
      </c>
      <c r="H88" s="117">
        <v>124</v>
      </c>
      <c r="K88" s="275"/>
    </row>
    <row r="89" spans="6:11" customFormat="1" ht="15" thickBot="1" x14ac:dyDescent="0.35">
      <c r="F89" s="321" t="s">
        <v>148</v>
      </c>
      <c r="G89" s="111">
        <v>6.25</v>
      </c>
      <c r="H89" s="112">
        <v>6.25</v>
      </c>
      <c r="I89">
        <v>443.54</v>
      </c>
      <c r="J89">
        <f>G89*I89/1000</f>
        <v>2.772125</v>
      </c>
      <c r="K89" s="275"/>
    </row>
    <row r="91" spans="6:11" customFormat="1" x14ac:dyDescent="0.3">
      <c r="F91" s="303" t="s">
        <v>282</v>
      </c>
      <c r="G91" s="159">
        <v>200</v>
      </c>
      <c r="H91" s="159"/>
      <c r="I91">
        <v>50</v>
      </c>
      <c r="K91" s="279">
        <f>G91*I91/1000</f>
        <v>10</v>
      </c>
    </row>
    <row r="93" spans="6:11" customFormat="1" x14ac:dyDescent="0.3">
      <c r="F93" s="303" t="s">
        <v>14</v>
      </c>
      <c r="G93">
        <v>80</v>
      </c>
      <c r="I93">
        <v>29.72</v>
      </c>
      <c r="K93" s="279">
        <f>G93*I93/1000</f>
        <v>2.3775999999999997</v>
      </c>
    </row>
    <row r="95" spans="6:11" customFormat="1" x14ac:dyDescent="0.3">
      <c r="F95" s="303" t="s">
        <v>321</v>
      </c>
      <c r="G95">
        <v>250</v>
      </c>
      <c r="I95">
        <v>110</v>
      </c>
      <c r="K95" s="279">
        <f>G95*I95/1000</f>
        <v>27.5</v>
      </c>
    </row>
    <row r="97" spans="5:11" s="272" customFormat="1" x14ac:dyDescent="0.3">
      <c r="E97" s="331"/>
      <c r="F97" s="331" t="s">
        <v>163</v>
      </c>
      <c r="K97" s="280">
        <f>K106+K118+K121+K134+K142+K151+K168+K181+K195+K197+K198</f>
        <v>146.5983976</v>
      </c>
    </row>
    <row r="99" spans="5:11" ht="29.4" x14ac:dyDescent="0.3">
      <c r="F99" s="305" t="s">
        <v>205</v>
      </c>
      <c r="I99" s="96"/>
      <c r="K99" s="277"/>
    </row>
    <row r="100" spans="5:11" x14ac:dyDescent="0.3">
      <c r="F100" s="332" t="s">
        <v>129</v>
      </c>
      <c r="I100" s="96"/>
      <c r="K100" s="277"/>
    </row>
    <row r="101" spans="5:11" x14ac:dyDescent="0.3">
      <c r="F101" s="310"/>
      <c r="I101" s="96"/>
      <c r="K101" s="277"/>
    </row>
    <row r="102" spans="5:11" x14ac:dyDescent="0.3">
      <c r="F102" s="333" t="s">
        <v>130</v>
      </c>
      <c r="I102" s="96"/>
      <c r="K102" s="277"/>
    </row>
    <row r="103" spans="5:11" x14ac:dyDescent="0.3">
      <c r="F103" s="334" t="s">
        <v>131</v>
      </c>
      <c r="I103" s="96"/>
      <c r="K103" s="277"/>
    </row>
    <row r="104" spans="5:11" x14ac:dyDescent="0.3">
      <c r="F104" s="334" t="s">
        <v>132</v>
      </c>
      <c r="I104" s="96"/>
      <c r="K104" s="277"/>
    </row>
    <row r="105" spans="5:11" x14ac:dyDescent="0.3">
      <c r="F105" s="332" t="s">
        <v>206</v>
      </c>
      <c r="I105" s="96"/>
      <c r="K105" s="277"/>
    </row>
    <row r="106" spans="5:11" ht="16.2" thickBot="1" x14ac:dyDescent="0.35">
      <c r="F106" s="306" t="s">
        <v>136</v>
      </c>
      <c r="I106" s="96"/>
      <c r="J106" s="158"/>
      <c r="K106" s="278">
        <f>J108+J109+J110+J111+J112+J113+J114+J115+J116</f>
        <v>48.180465599999998</v>
      </c>
    </row>
    <row r="107" spans="5:11" ht="28.2" thickBot="1" x14ac:dyDescent="0.35">
      <c r="F107" s="307" t="s">
        <v>137</v>
      </c>
      <c r="G107" s="106" t="s">
        <v>138</v>
      </c>
      <c r="H107" s="107" t="s">
        <v>139</v>
      </c>
      <c r="I107" s="211" t="s">
        <v>140</v>
      </c>
      <c r="J107" s="212" t="s">
        <v>141</v>
      </c>
      <c r="K107" s="277"/>
    </row>
    <row r="108" spans="5:11" ht="15" thickBot="1" x14ac:dyDescent="0.35">
      <c r="F108" s="335" t="s">
        <v>168</v>
      </c>
      <c r="G108" s="111">
        <v>188</v>
      </c>
      <c r="H108" s="112">
        <v>186</v>
      </c>
      <c r="I108" s="214">
        <v>206.51</v>
      </c>
      <c r="J108" s="215">
        <f>I108*G108/1000</f>
        <v>38.823879999999996</v>
      </c>
      <c r="K108" s="277"/>
    </row>
    <row r="109" spans="5:11" ht="15" thickBot="1" x14ac:dyDescent="0.35">
      <c r="F109" s="335" t="s">
        <v>169</v>
      </c>
      <c r="G109" s="111">
        <v>12.9</v>
      </c>
      <c r="H109" s="112">
        <v>12.9</v>
      </c>
      <c r="I109" s="142">
        <v>31.17</v>
      </c>
      <c r="J109" s="215">
        <f t="shared" ref="J109:J111" si="1">I109*G109/1000</f>
        <v>0.40209300000000003</v>
      </c>
      <c r="K109" s="277"/>
    </row>
    <row r="110" spans="5:11" ht="15" thickBot="1" x14ac:dyDescent="0.35">
      <c r="F110" s="335" t="s">
        <v>155</v>
      </c>
      <c r="G110" s="111">
        <v>48</v>
      </c>
      <c r="H110" s="112">
        <v>48</v>
      </c>
      <c r="I110" s="113"/>
      <c r="J110" s="215">
        <f t="shared" si="1"/>
        <v>0</v>
      </c>
      <c r="K110" s="277"/>
    </row>
    <row r="111" spans="5:11" ht="29.4" thickBot="1" x14ac:dyDescent="0.35">
      <c r="F111" s="335" t="s">
        <v>207</v>
      </c>
      <c r="G111" s="111">
        <v>48</v>
      </c>
      <c r="H111" s="112">
        <v>48</v>
      </c>
      <c r="I111" s="156">
        <v>45.99</v>
      </c>
      <c r="J111" s="215">
        <f t="shared" si="1"/>
        <v>2.2075200000000001</v>
      </c>
      <c r="K111" s="277"/>
    </row>
    <row r="112" spans="5:11" ht="15" thickBot="1" x14ac:dyDescent="0.35">
      <c r="F112" s="335" t="s">
        <v>142</v>
      </c>
      <c r="G112" s="111">
        <v>6</v>
      </c>
      <c r="H112" s="112">
        <v>6</v>
      </c>
      <c r="I112" s="156">
        <v>5.2</v>
      </c>
      <c r="J112" s="215">
        <f>G112/40*I112</f>
        <v>0.78</v>
      </c>
      <c r="K112" s="277"/>
    </row>
    <row r="113" spans="5:11" ht="15" thickBot="1" x14ac:dyDescent="0.35">
      <c r="E113"/>
      <c r="F113" s="335" t="s">
        <v>158</v>
      </c>
      <c r="G113" s="111">
        <v>12.9</v>
      </c>
      <c r="H113" s="112">
        <v>12.9</v>
      </c>
      <c r="I113" s="156">
        <v>46</v>
      </c>
      <c r="J113" s="215">
        <f t="shared" ref="J113" si="2">I113*G113/1000</f>
        <v>0.59339999999999993</v>
      </c>
      <c r="K113" s="277"/>
    </row>
    <row r="114" spans="5:11" ht="15" thickBot="1" x14ac:dyDescent="0.35">
      <c r="E114"/>
      <c r="F114" s="335" t="s">
        <v>208</v>
      </c>
      <c r="G114" s="111">
        <v>6.94</v>
      </c>
      <c r="H114" s="112">
        <v>6.94</v>
      </c>
      <c r="I114" s="156">
        <v>135.75</v>
      </c>
      <c r="J114" s="215">
        <f t="shared" ref="J114:J118" si="3">I114*G114/1000</f>
        <v>0.94210499999999997</v>
      </c>
      <c r="K114" s="277"/>
    </row>
    <row r="115" spans="5:11" ht="15" thickBot="1" x14ac:dyDescent="0.35">
      <c r="E115"/>
      <c r="F115" s="335" t="s">
        <v>209</v>
      </c>
      <c r="G115" s="111">
        <v>6.94</v>
      </c>
      <c r="H115" s="112">
        <v>6.94</v>
      </c>
      <c r="I115" s="156">
        <v>195</v>
      </c>
      <c r="J115" s="133">
        <f t="shared" si="3"/>
        <v>1.3533000000000002</v>
      </c>
      <c r="K115" s="277"/>
    </row>
    <row r="116" spans="5:11" ht="15" thickBot="1" x14ac:dyDescent="0.35">
      <c r="E116"/>
      <c r="F116" s="335" t="s">
        <v>148</v>
      </c>
      <c r="G116" s="111">
        <v>6.94</v>
      </c>
      <c r="H116" s="112">
        <v>6.94</v>
      </c>
      <c r="I116" s="113">
        <v>443.54</v>
      </c>
      <c r="J116" s="133">
        <f t="shared" si="3"/>
        <v>3.0781676</v>
      </c>
      <c r="K116" s="277"/>
    </row>
    <row r="117" spans="5:11" x14ac:dyDescent="0.3">
      <c r="E117"/>
      <c r="F117" s="310"/>
      <c r="I117" s="96"/>
      <c r="K117" s="277"/>
    </row>
    <row r="118" spans="5:11" x14ac:dyDescent="0.3">
      <c r="E118"/>
      <c r="F118" s="336" t="s">
        <v>174</v>
      </c>
      <c r="G118" s="271">
        <v>40</v>
      </c>
      <c r="H118" s="283"/>
      <c r="I118" s="282">
        <v>117</v>
      </c>
      <c r="J118" s="133">
        <f t="shared" si="3"/>
        <v>4.68</v>
      </c>
      <c r="K118" s="278">
        <f>J118</f>
        <v>4.68</v>
      </c>
    </row>
    <row r="119" spans="5:11" x14ac:dyDescent="0.3">
      <c r="E119"/>
      <c r="F119" s="310"/>
      <c r="H119" s="159"/>
      <c r="I119" s="96"/>
      <c r="J119" s="158"/>
      <c r="K119" s="277"/>
    </row>
    <row r="120" spans="5:11" x14ac:dyDescent="0.3">
      <c r="E120"/>
      <c r="F120" s="310"/>
      <c r="I120" s="96"/>
      <c r="K120" s="277"/>
    </row>
    <row r="121" spans="5:11" ht="21" x14ac:dyDescent="0.3">
      <c r="E121"/>
      <c r="F121" s="337" t="s">
        <v>150</v>
      </c>
      <c r="G121" s="119"/>
      <c r="H121" s="119"/>
      <c r="I121" s="161"/>
      <c r="J121" s="129"/>
      <c r="K121" s="278">
        <f>J128+J130</f>
        <v>0.85099999999999998</v>
      </c>
    </row>
    <row r="122" spans="5:11" x14ac:dyDescent="0.3">
      <c r="E122"/>
      <c r="F122" s="338" t="s">
        <v>166</v>
      </c>
      <c r="G122" s="119"/>
      <c r="H122" s="119"/>
      <c r="I122" s="161"/>
      <c r="J122" s="121"/>
      <c r="K122" s="277"/>
    </row>
    <row r="123" spans="5:11" x14ac:dyDescent="0.3">
      <c r="E123"/>
      <c r="F123" s="216"/>
      <c r="G123" s="119"/>
      <c r="H123" s="119"/>
      <c r="I123" s="161"/>
      <c r="J123" s="121"/>
      <c r="K123" s="277"/>
    </row>
    <row r="124" spans="5:11" x14ac:dyDescent="0.3">
      <c r="E124"/>
      <c r="F124" s="339" t="s">
        <v>167</v>
      </c>
      <c r="G124" s="119"/>
      <c r="H124" s="119"/>
      <c r="I124" s="161"/>
      <c r="J124" s="121"/>
      <c r="K124" s="277"/>
    </row>
    <row r="125" spans="5:11" x14ac:dyDescent="0.3">
      <c r="E125"/>
      <c r="F125" s="340" t="s">
        <v>175</v>
      </c>
      <c r="G125" s="119"/>
      <c r="H125" s="119"/>
      <c r="I125" s="161"/>
      <c r="J125" s="121"/>
      <c r="K125" s="277"/>
    </row>
    <row r="126" spans="5:11" ht="15.6" x14ac:dyDescent="0.3">
      <c r="E126"/>
      <c r="F126" s="312" t="s">
        <v>152</v>
      </c>
      <c r="G126" s="119"/>
      <c r="H126" s="119"/>
      <c r="I126" s="161"/>
      <c r="J126" s="121"/>
      <c r="K126" s="277"/>
    </row>
    <row r="127" spans="5:11" ht="26.4" x14ac:dyDescent="0.3">
      <c r="E127"/>
      <c r="F127" s="341" t="s">
        <v>137</v>
      </c>
      <c r="G127" s="167" t="s">
        <v>138</v>
      </c>
      <c r="H127" s="167" t="s">
        <v>139</v>
      </c>
      <c r="I127" s="161"/>
      <c r="J127" s="121"/>
      <c r="K127" s="277"/>
    </row>
    <row r="128" spans="5:11" x14ac:dyDescent="0.3">
      <c r="E128"/>
      <c r="F128" s="342" t="s">
        <v>153</v>
      </c>
      <c r="G128" s="169">
        <v>0.5</v>
      </c>
      <c r="H128" s="169">
        <v>0.5</v>
      </c>
      <c r="I128" s="161" t="s">
        <v>154</v>
      </c>
      <c r="J128" s="129">
        <f>G128*I128/1000</f>
        <v>0.23</v>
      </c>
      <c r="K128" s="277"/>
    </row>
    <row r="129" spans="5:11" x14ac:dyDescent="0.3">
      <c r="E129"/>
      <c r="F129" s="342" t="s">
        <v>155</v>
      </c>
      <c r="G129" s="169">
        <v>54</v>
      </c>
      <c r="H129" s="169">
        <v>54</v>
      </c>
      <c r="I129" s="161"/>
      <c r="J129" s="121"/>
      <c r="K129" s="277"/>
    </row>
    <row r="130" spans="5:11" x14ac:dyDescent="0.3">
      <c r="E130"/>
      <c r="F130" s="342" t="s">
        <v>158</v>
      </c>
      <c r="G130" s="169">
        <v>13.5</v>
      </c>
      <c r="H130" s="169">
        <v>13.5</v>
      </c>
      <c r="I130" s="161" t="s">
        <v>159</v>
      </c>
      <c r="J130" s="129">
        <f>G130*I130/1000</f>
        <v>0.621</v>
      </c>
      <c r="K130" s="277"/>
    </row>
    <row r="131" spans="5:11" x14ac:dyDescent="0.3">
      <c r="E131"/>
      <c r="F131" s="342" t="s">
        <v>155</v>
      </c>
      <c r="G131" s="169">
        <v>135</v>
      </c>
      <c r="H131" s="169">
        <v>135</v>
      </c>
      <c r="I131" s="161"/>
      <c r="J131" s="121"/>
      <c r="K131" s="277"/>
    </row>
    <row r="132" spans="5:11" x14ac:dyDescent="0.3">
      <c r="E132"/>
      <c r="F132" s="310"/>
      <c r="I132" s="96"/>
      <c r="K132" s="277"/>
    </row>
    <row r="133" spans="5:11" x14ac:dyDescent="0.3">
      <c r="E133"/>
      <c r="F133" s="310"/>
      <c r="I133" s="96"/>
      <c r="K133" s="277"/>
    </row>
    <row r="134" spans="5:11" ht="22.5" customHeight="1" x14ac:dyDescent="0.3">
      <c r="E134"/>
      <c r="F134" s="623" t="s">
        <v>199</v>
      </c>
      <c r="G134" s="623"/>
      <c r="H134" s="623"/>
      <c r="I134" s="623"/>
      <c r="J134" s="623"/>
      <c r="K134" s="278">
        <f>K137+K139</f>
        <v>7.39</v>
      </c>
    </row>
    <row r="135" spans="5:11" ht="15" thickBot="1" x14ac:dyDescent="0.35">
      <c r="E135"/>
      <c r="F135" s="310"/>
      <c r="I135" s="96"/>
      <c r="K135" s="277"/>
    </row>
    <row r="136" spans="5:11" ht="28.8" thickBot="1" x14ac:dyDescent="0.35">
      <c r="E136"/>
      <c r="F136" s="207" t="s">
        <v>137</v>
      </c>
      <c r="G136" s="262" t="s">
        <v>138</v>
      </c>
      <c r="H136" s="263" t="s">
        <v>139</v>
      </c>
      <c r="I136" s="197"/>
      <c r="J136" s="135"/>
      <c r="K136" s="277"/>
    </row>
    <row r="137" spans="5:11" ht="15" thickBot="1" x14ac:dyDescent="0.35">
      <c r="E137"/>
      <c r="F137" s="195" t="s">
        <v>148</v>
      </c>
      <c r="G137" s="260">
        <v>12.5</v>
      </c>
      <c r="H137" s="261">
        <v>12.5</v>
      </c>
      <c r="I137" s="197">
        <v>443.54</v>
      </c>
      <c r="J137" s="135">
        <f>G137*I137/1000</f>
        <v>5.5442499999999999</v>
      </c>
      <c r="K137" s="277">
        <f>J137</f>
        <v>5.5442499999999999</v>
      </c>
    </row>
    <row r="138" spans="5:11" ht="15" thickBot="1" x14ac:dyDescent="0.35">
      <c r="E138"/>
      <c r="F138" s="195" t="s">
        <v>202</v>
      </c>
      <c r="G138" s="260">
        <v>12.5</v>
      </c>
      <c r="H138" s="261">
        <v>12.5</v>
      </c>
      <c r="I138" s="197"/>
      <c r="J138" s="135"/>
      <c r="K138" s="277"/>
    </row>
    <row r="139" spans="5:11" ht="15" thickBot="1" x14ac:dyDescent="0.35">
      <c r="E139"/>
      <c r="F139" s="195" t="s">
        <v>184</v>
      </c>
      <c r="G139" s="260">
        <v>37.5</v>
      </c>
      <c r="H139" s="260">
        <v>37.5</v>
      </c>
      <c r="I139" s="120" t="s">
        <v>185</v>
      </c>
      <c r="J139" s="135">
        <f>G139*I139/1000</f>
        <v>1.84575</v>
      </c>
      <c r="K139" s="277">
        <f>J139</f>
        <v>1.84575</v>
      </c>
    </row>
    <row r="140" spans="5:11" ht="15" thickBot="1" x14ac:dyDescent="0.35">
      <c r="E140"/>
      <c r="F140" s="195" t="s">
        <v>203</v>
      </c>
      <c r="G140" s="260">
        <v>37.5</v>
      </c>
      <c r="H140" s="260">
        <v>37.5</v>
      </c>
      <c r="I140" s="197"/>
      <c r="J140" s="135"/>
      <c r="K140" s="277"/>
    </row>
    <row r="142" spans="5:11" ht="17.399999999999999" x14ac:dyDescent="0.3">
      <c r="E142"/>
      <c r="F142" s="343" t="s">
        <v>283</v>
      </c>
      <c r="G142" s="84"/>
      <c r="H142" s="84"/>
      <c r="K142" s="279">
        <f>J147+J148</f>
        <v>13.1652</v>
      </c>
    </row>
    <row r="143" spans="5:11" x14ac:dyDescent="0.3">
      <c r="E143"/>
      <c r="F143" s="344"/>
      <c r="G143" s="84"/>
      <c r="H143" s="84"/>
    </row>
    <row r="144" spans="5:11" ht="31.5" customHeight="1" x14ac:dyDescent="0.3">
      <c r="E144"/>
      <c r="F144" s="345"/>
      <c r="G144" s="621" t="s">
        <v>285</v>
      </c>
      <c r="H144" s="621"/>
    </row>
    <row r="145" spans="5:11" ht="15.6" x14ac:dyDescent="0.3">
      <c r="E145"/>
      <c r="F145" s="346"/>
      <c r="G145" s="621" t="s">
        <v>286</v>
      </c>
      <c r="H145" s="621"/>
    </row>
    <row r="146" spans="5:11" ht="31.2" x14ac:dyDescent="0.3">
      <c r="E146"/>
      <c r="F146" s="345" t="s">
        <v>284</v>
      </c>
      <c r="G146" s="11" t="s">
        <v>138</v>
      </c>
      <c r="H146" s="11" t="s">
        <v>139</v>
      </c>
    </row>
    <row r="147" spans="5:11" ht="16.2" thickBot="1" x14ac:dyDescent="0.35">
      <c r="E147"/>
      <c r="F147" s="345" t="s">
        <v>287</v>
      </c>
      <c r="G147" s="384">
        <v>70.8</v>
      </c>
      <c r="H147" s="384">
        <v>60</v>
      </c>
      <c r="I147">
        <v>128</v>
      </c>
      <c r="J147">
        <f>G147*I147/1000</f>
        <v>9.0624000000000002</v>
      </c>
    </row>
    <row r="148" spans="5:11" ht="16.2" thickBot="1" x14ac:dyDescent="0.35">
      <c r="E148"/>
      <c r="F148" s="345" t="s">
        <v>320</v>
      </c>
      <c r="G148" s="384">
        <v>63.12</v>
      </c>
      <c r="H148" s="384">
        <v>60</v>
      </c>
      <c r="I148">
        <v>65</v>
      </c>
      <c r="J148">
        <f>G148*I148/1000</f>
        <v>4.1028000000000002</v>
      </c>
    </row>
    <row r="149" spans="5:11" ht="16.2" thickBot="1" x14ac:dyDescent="0.35">
      <c r="E149"/>
      <c r="F149" s="345" t="s">
        <v>288</v>
      </c>
      <c r="G149" s="385"/>
      <c r="H149" s="384">
        <v>120</v>
      </c>
    </row>
    <row r="151" spans="5:11" ht="24.6" x14ac:dyDescent="0.3">
      <c r="E151"/>
      <c r="F151" s="302" t="s">
        <v>110</v>
      </c>
      <c r="K151" s="279">
        <f>J158+J159+J160+J161+J162+J163</f>
        <v>2.6481500000000002</v>
      </c>
    </row>
    <row r="152" spans="5:11" x14ac:dyDescent="0.3">
      <c r="E152"/>
      <c r="F152" s="324" t="s">
        <v>267</v>
      </c>
    </row>
    <row r="153" spans="5:11" x14ac:dyDescent="0.3">
      <c r="E153"/>
      <c r="F153" s="324" t="s">
        <v>166</v>
      </c>
    </row>
    <row r="155" spans="5:11" x14ac:dyDescent="0.3">
      <c r="E155"/>
      <c r="F155" s="325" t="s">
        <v>167</v>
      </c>
    </row>
    <row r="156" spans="5:11" ht="15" thickBot="1" x14ac:dyDescent="0.35">
      <c r="E156"/>
      <c r="F156" s="322" t="s">
        <v>252</v>
      </c>
    </row>
    <row r="157" spans="5:11" ht="15" thickBot="1" x14ac:dyDescent="0.35">
      <c r="E157"/>
      <c r="F157" s="323" t="s">
        <v>137</v>
      </c>
      <c r="G157" s="249" t="s">
        <v>138</v>
      </c>
      <c r="H157" s="250" t="s">
        <v>139</v>
      </c>
    </row>
    <row r="158" spans="5:11" ht="15" thickBot="1" x14ac:dyDescent="0.35">
      <c r="E158"/>
      <c r="F158" s="321" t="s">
        <v>289</v>
      </c>
      <c r="G158" s="251">
        <v>62.5</v>
      </c>
      <c r="H158" s="252">
        <v>50</v>
      </c>
      <c r="I158">
        <v>14</v>
      </c>
      <c r="J158">
        <f>G158*I158/1000</f>
        <v>0.875</v>
      </c>
    </row>
    <row r="159" spans="5:11" ht="15" thickBot="1" x14ac:dyDescent="0.35">
      <c r="E159"/>
      <c r="F159" s="321" t="s">
        <v>253</v>
      </c>
      <c r="G159" s="251">
        <v>40</v>
      </c>
      <c r="H159" s="252">
        <v>30</v>
      </c>
      <c r="I159">
        <v>13</v>
      </c>
      <c r="J159">
        <f t="shared" ref="J159:J163" si="4">G159*I159/1000</f>
        <v>0.52</v>
      </c>
    </row>
    <row r="160" spans="5:11" ht="15" thickBot="1" x14ac:dyDescent="0.35">
      <c r="F160" s="321" t="s">
        <v>259</v>
      </c>
      <c r="G160" s="251">
        <v>15.8</v>
      </c>
      <c r="H160" s="252">
        <v>12.5</v>
      </c>
      <c r="I160">
        <v>16</v>
      </c>
      <c r="J160">
        <f t="shared" si="4"/>
        <v>0.25280000000000002</v>
      </c>
    </row>
    <row r="161" spans="5:11" ht="15" thickBot="1" x14ac:dyDescent="0.35">
      <c r="F161" s="321" t="s">
        <v>260</v>
      </c>
      <c r="G161" s="251">
        <v>12</v>
      </c>
      <c r="H161" s="252">
        <v>10</v>
      </c>
      <c r="I161">
        <v>16</v>
      </c>
      <c r="J161">
        <f t="shared" si="4"/>
        <v>0.192</v>
      </c>
    </row>
    <row r="162" spans="5:11" ht="15" thickBot="1" x14ac:dyDescent="0.35">
      <c r="F162" s="321" t="s">
        <v>290</v>
      </c>
      <c r="G162" s="251">
        <v>2.5</v>
      </c>
      <c r="H162" s="252">
        <v>2.5</v>
      </c>
      <c r="I162">
        <v>120</v>
      </c>
      <c r="J162">
        <f t="shared" si="4"/>
        <v>0.3</v>
      </c>
    </row>
    <row r="163" spans="5:11" ht="15" thickBot="1" x14ac:dyDescent="0.35">
      <c r="F163" s="321" t="s">
        <v>250</v>
      </c>
      <c r="G163" s="251">
        <v>5</v>
      </c>
      <c r="H163" s="252">
        <v>5</v>
      </c>
      <c r="I163">
        <v>101.67</v>
      </c>
      <c r="J163">
        <f t="shared" si="4"/>
        <v>0.50834999999999997</v>
      </c>
    </row>
    <row r="164" spans="5:11" ht="15" thickBot="1" x14ac:dyDescent="0.35">
      <c r="F164" s="321" t="s">
        <v>291</v>
      </c>
      <c r="G164" s="251">
        <v>200</v>
      </c>
      <c r="H164" s="252">
        <v>200</v>
      </c>
    </row>
    <row r="165" spans="5:11" ht="15" thickBot="1" x14ac:dyDescent="0.35">
      <c r="F165" s="321" t="s">
        <v>263</v>
      </c>
      <c r="G165" s="251">
        <v>200</v>
      </c>
      <c r="H165" s="252">
        <v>200</v>
      </c>
    </row>
    <row r="166" spans="5:11" ht="15" thickBot="1" x14ac:dyDescent="0.35">
      <c r="F166" s="321" t="s">
        <v>145</v>
      </c>
      <c r="G166" s="251">
        <v>200</v>
      </c>
      <c r="H166" s="252">
        <v>200</v>
      </c>
    </row>
    <row r="168" spans="5:11" ht="15.6" x14ac:dyDescent="0.3">
      <c r="E168" s="347" t="s">
        <v>292</v>
      </c>
      <c r="F168" s="344"/>
      <c r="G168" s="84"/>
      <c r="H168" s="84"/>
      <c r="K168" s="279">
        <f>J171+J172+J174+J175+J176+J177+J178</f>
        <v>32.179381999999997</v>
      </c>
    </row>
    <row r="169" spans="5:11" x14ac:dyDescent="0.3">
      <c r="E169" s="348"/>
      <c r="F169" s="349" t="s">
        <v>137</v>
      </c>
      <c r="G169" s="268" t="s">
        <v>138</v>
      </c>
      <c r="H169" s="268" t="s">
        <v>139</v>
      </c>
    </row>
    <row r="170" spans="5:11" x14ac:dyDescent="0.3">
      <c r="E170" s="348"/>
      <c r="F170" s="352" t="s">
        <v>293</v>
      </c>
      <c r="G170" s="268">
        <v>196.6</v>
      </c>
      <c r="H170" s="268">
        <v>174.6</v>
      </c>
    </row>
    <row r="171" spans="5:11" x14ac:dyDescent="0.3">
      <c r="E171" s="348"/>
      <c r="F171" s="352" t="s">
        <v>294</v>
      </c>
      <c r="G171" s="268">
        <v>207.4</v>
      </c>
      <c r="H171" s="268">
        <v>153.4</v>
      </c>
      <c r="I171">
        <v>130</v>
      </c>
      <c r="J171">
        <f>G171*I171/1000</f>
        <v>26.962</v>
      </c>
    </row>
    <row r="172" spans="5:11" x14ac:dyDescent="0.3">
      <c r="E172" s="348"/>
      <c r="F172" s="352" t="s">
        <v>250</v>
      </c>
      <c r="G172" s="268">
        <v>4</v>
      </c>
      <c r="H172" s="268">
        <v>4</v>
      </c>
      <c r="I172">
        <v>101.67</v>
      </c>
      <c r="J172">
        <f t="shared" ref="J172:J178" si="5">G172*I172/1000</f>
        <v>0.40667999999999999</v>
      </c>
    </row>
    <row r="173" spans="5:11" x14ac:dyDescent="0.3">
      <c r="E173" s="348"/>
      <c r="F173" s="351" t="s">
        <v>295</v>
      </c>
      <c r="G173" s="268" t="s">
        <v>147</v>
      </c>
      <c r="H173" s="268">
        <v>66.599999999999994</v>
      </c>
    </row>
    <row r="174" spans="5:11" x14ac:dyDescent="0.3">
      <c r="E174" s="348"/>
      <c r="F174" s="352" t="s">
        <v>260</v>
      </c>
      <c r="G174" s="268">
        <v>12.6</v>
      </c>
      <c r="H174" s="268">
        <v>10.6</v>
      </c>
      <c r="I174">
        <v>16</v>
      </c>
      <c r="J174">
        <f t="shared" si="5"/>
        <v>0.2016</v>
      </c>
    </row>
    <row r="175" spans="5:11" x14ac:dyDescent="0.3">
      <c r="E175" s="348"/>
      <c r="F175" s="352" t="s">
        <v>259</v>
      </c>
      <c r="G175" s="268">
        <v>13.4</v>
      </c>
      <c r="H175" s="268">
        <v>10.6</v>
      </c>
      <c r="I175">
        <v>16</v>
      </c>
      <c r="J175">
        <f t="shared" si="5"/>
        <v>0.21440000000000001</v>
      </c>
    </row>
    <row r="176" spans="5:11" x14ac:dyDescent="0.3">
      <c r="E176" s="622" t="s">
        <v>296</v>
      </c>
      <c r="F176" s="622"/>
      <c r="G176" s="268">
        <v>46.6</v>
      </c>
      <c r="H176" s="268">
        <v>46.6</v>
      </c>
      <c r="I176">
        <v>65</v>
      </c>
      <c r="J176">
        <f t="shared" si="5"/>
        <v>3.0289999999999999</v>
      </c>
    </row>
    <row r="177" spans="5:11" x14ac:dyDescent="0.3">
      <c r="E177" s="622" t="s">
        <v>250</v>
      </c>
      <c r="F177" s="622"/>
      <c r="G177" s="268">
        <v>10.6</v>
      </c>
      <c r="H177" s="268">
        <v>10.6</v>
      </c>
      <c r="I177">
        <v>101.67</v>
      </c>
      <c r="J177">
        <f t="shared" si="5"/>
        <v>1.0777019999999999</v>
      </c>
    </row>
    <row r="178" spans="5:11" x14ac:dyDescent="0.3">
      <c r="E178" s="622" t="s">
        <v>297</v>
      </c>
      <c r="F178" s="622"/>
      <c r="G178" s="268">
        <v>2.4</v>
      </c>
      <c r="H178" s="268">
        <v>2.4</v>
      </c>
      <c r="I178">
        <v>120</v>
      </c>
      <c r="J178">
        <f t="shared" si="5"/>
        <v>0.28799999999999998</v>
      </c>
    </row>
    <row r="179" spans="5:11" x14ac:dyDescent="0.3">
      <c r="E179" s="620" t="s">
        <v>298</v>
      </c>
      <c r="F179" s="620"/>
      <c r="G179" s="268" t="s">
        <v>147</v>
      </c>
      <c r="H179" s="268">
        <v>133.4</v>
      </c>
    </row>
    <row r="181" spans="5:11" ht="25.2" thickBot="1" x14ac:dyDescent="0.35">
      <c r="F181" s="302" t="s">
        <v>299</v>
      </c>
      <c r="K181" s="279">
        <f>J183+J190+J192</f>
        <v>2.6265999999999994</v>
      </c>
    </row>
    <row r="182" spans="5:11" ht="15" thickBot="1" x14ac:dyDescent="0.35">
      <c r="F182" s="323" t="s">
        <v>137</v>
      </c>
      <c r="G182" s="249" t="s">
        <v>138</v>
      </c>
      <c r="H182" s="250" t="s">
        <v>139</v>
      </c>
    </row>
    <row r="183" spans="5:11" ht="15" thickBot="1" x14ac:dyDescent="0.35">
      <c r="F183" s="321" t="s">
        <v>300</v>
      </c>
      <c r="G183" s="251">
        <v>20</v>
      </c>
      <c r="H183" s="252">
        <v>50</v>
      </c>
      <c r="I183">
        <v>93.03</v>
      </c>
      <c r="J183">
        <f>G183*I183/1000</f>
        <v>1.8605999999999998</v>
      </c>
    </row>
    <row r="184" spans="5:11" ht="15" thickBot="1" x14ac:dyDescent="0.35">
      <c r="F184" s="321" t="s">
        <v>301</v>
      </c>
      <c r="G184" s="251">
        <v>15</v>
      </c>
      <c r="H184" s="252">
        <v>56</v>
      </c>
    </row>
    <row r="185" spans="5:11" ht="15" thickBot="1" x14ac:dyDescent="0.35">
      <c r="F185" s="321" t="s">
        <v>302</v>
      </c>
      <c r="G185" s="251">
        <v>30</v>
      </c>
      <c r="H185" s="252">
        <v>45</v>
      </c>
    </row>
    <row r="186" spans="5:11" ht="29.4" thickBot="1" x14ac:dyDescent="0.35">
      <c r="F186" s="321" t="s">
        <v>303</v>
      </c>
      <c r="G186" s="251">
        <v>20</v>
      </c>
      <c r="H186" s="252">
        <v>37</v>
      </c>
    </row>
    <row r="187" spans="5:11" ht="15" thickBot="1" x14ac:dyDescent="0.35">
      <c r="F187" s="321" t="s">
        <v>304</v>
      </c>
      <c r="G187" s="251">
        <v>25</v>
      </c>
      <c r="H187" s="252">
        <v>46</v>
      </c>
    </row>
    <row r="188" spans="5:11" ht="15" thickBot="1" x14ac:dyDescent="0.35">
      <c r="F188" s="321" t="s">
        <v>305</v>
      </c>
      <c r="G188" s="251">
        <v>20</v>
      </c>
      <c r="H188" s="252">
        <v>32</v>
      </c>
    </row>
    <row r="189" spans="5:11" ht="15" thickBot="1" x14ac:dyDescent="0.35">
      <c r="F189" s="326" t="s">
        <v>306</v>
      </c>
      <c r="G189" s="253" t="s">
        <v>147</v>
      </c>
      <c r="H189" s="269" t="s">
        <v>147</v>
      </c>
    </row>
    <row r="190" spans="5:11" ht="15" thickBot="1" x14ac:dyDescent="0.35">
      <c r="F190" s="321" t="s">
        <v>158</v>
      </c>
      <c r="G190" s="251">
        <v>16</v>
      </c>
      <c r="H190" s="252">
        <v>16</v>
      </c>
      <c r="I190">
        <v>46</v>
      </c>
      <c r="J190">
        <f>G190*I190/1000</f>
        <v>0.73599999999999999</v>
      </c>
    </row>
    <row r="191" spans="5:11" ht="23.4" thickBot="1" x14ac:dyDescent="0.35">
      <c r="F191" s="326" t="s">
        <v>307</v>
      </c>
      <c r="G191" s="270">
        <v>11</v>
      </c>
      <c r="H191" s="257">
        <v>11</v>
      </c>
    </row>
    <row r="192" spans="5:11" ht="15" thickBot="1" x14ac:dyDescent="0.35">
      <c r="F192" s="321" t="s">
        <v>308</v>
      </c>
      <c r="G192" s="251">
        <v>0.2</v>
      </c>
      <c r="H192" s="252">
        <v>0.2</v>
      </c>
      <c r="I192">
        <v>150</v>
      </c>
      <c r="J192">
        <f>G192*I192/1000</f>
        <v>0.03</v>
      </c>
    </row>
    <row r="193" spans="5:11" ht="15" thickBot="1" x14ac:dyDescent="0.35">
      <c r="F193" s="321" t="s">
        <v>155</v>
      </c>
      <c r="G193" s="251">
        <v>203</v>
      </c>
      <c r="H193" s="252">
        <v>203</v>
      </c>
    </row>
    <row r="195" spans="5:11" x14ac:dyDescent="0.3">
      <c r="F195" s="303" t="s">
        <v>14</v>
      </c>
      <c r="G195">
        <v>80</v>
      </c>
      <c r="I195">
        <v>29.72</v>
      </c>
      <c r="K195" s="279">
        <f>G195*I195/1000</f>
        <v>2.3775999999999997</v>
      </c>
    </row>
    <row r="197" spans="5:11" x14ac:dyDescent="0.3">
      <c r="F197" s="336" t="s">
        <v>390</v>
      </c>
      <c r="G197">
        <v>250</v>
      </c>
      <c r="I197">
        <v>130</v>
      </c>
      <c r="K197" s="279">
        <f>G197*I197/1000</f>
        <v>32.5</v>
      </c>
    </row>
    <row r="198" spans="5:11" x14ac:dyDescent="0.3">
      <c r="K198" s="279">
        <f>G198*I198/1000</f>
        <v>0</v>
      </c>
    </row>
    <row r="199" spans="5:11" s="272" customFormat="1" x14ac:dyDescent="0.3">
      <c r="E199" s="331"/>
      <c r="F199" s="331" t="s">
        <v>176</v>
      </c>
      <c r="K199" s="281">
        <f>K201+K222+K224+K226+K243+K252+K275+K287+K289</f>
        <v>100.03453039999999</v>
      </c>
    </row>
    <row r="201" spans="5:11" ht="28.8" x14ac:dyDescent="0.3">
      <c r="F201" s="353" t="s">
        <v>319</v>
      </c>
      <c r="K201" s="279">
        <f>J211+J212+J213+J215+J216+J217+J218+J220</f>
        <v>13.0088176</v>
      </c>
    </row>
    <row r="202" spans="5:11" x14ac:dyDescent="0.3">
      <c r="F202" s="354" t="s">
        <v>129</v>
      </c>
    </row>
    <row r="204" spans="5:11" x14ac:dyDescent="0.3">
      <c r="F204" s="325" t="s">
        <v>130</v>
      </c>
    </row>
    <row r="205" spans="5:11" x14ac:dyDescent="0.3">
      <c r="F205" s="328" t="s">
        <v>131</v>
      </c>
    </row>
    <row r="206" spans="5:11" x14ac:dyDescent="0.3">
      <c r="F206" s="328" t="s">
        <v>132</v>
      </c>
    </row>
    <row r="207" spans="5:11" x14ac:dyDescent="0.3">
      <c r="F207" s="354" t="s">
        <v>309</v>
      </c>
    </row>
    <row r="208" spans="5:11" ht="15.6" thickBot="1" x14ac:dyDescent="0.35">
      <c r="E208"/>
      <c r="F208" s="355" t="s">
        <v>310</v>
      </c>
    </row>
    <row r="209" spans="5:11" ht="28.2" thickBot="1" x14ac:dyDescent="0.35">
      <c r="E209"/>
      <c r="F209" s="320" t="s">
        <v>137</v>
      </c>
      <c r="G209" s="106" t="s">
        <v>138</v>
      </c>
      <c r="H209" s="107" t="s">
        <v>139</v>
      </c>
    </row>
    <row r="210" spans="5:11" ht="15" thickBot="1" x14ac:dyDescent="0.35">
      <c r="E210"/>
      <c r="F210" s="330" t="s">
        <v>311</v>
      </c>
      <c r="G210" s="116" t="s">
        <v>147</v>
      </c>
      <c r="H210" s="117">
        <v>160</v>
      </c>
    </row>
    <row r="211" spans="5:11" ht="15" thickBot="1" x14ac:dyDescent="0.35">
      <c r="E211"/>
      <c r="F211" s="321" t="s">
        <v>312</v>
      </c>
      <c r="G211" s="111">
        <v>77.3</v>
      </c>
      <c r="H211" s="112">
        <v>77.3</v>
      </c>
      <c r="I211">
        <v>37</v>
      </c>
      <c r="J211">
        <f>G211*I211/1000</f>
        <v>2.8601000000000001</v>
      </c>
    </row>
    <row r="212" spans="5:11" ht="15" thickBot="1" x14ac:dyDescent="0.35">
      <c r="E212"/>
      <c r="F212" s="321" t="s">
        <v>142</v>
      </c>
      <c r="G212" s="111">
        <v>3.63</v>
      </c>
      <c r="H212" s="112">
        <v>3.63</v>
      </c>
      <c r="I212">
        <v>5.2</v>
      </c>
      <c r="J212">
        <f>G212/40*I212</f>
        <v>0.47189999999999999</v>
      </c>
    </row>
    <row r="213" spans="5:11" ht="29.4" thickBot="1" x14ac:dyDescent="0.35">
      <c r="E213"/>
      <c r="F213" s="321" t="s">
        <v>313</v>
      </c>
      <c r="G213" s="111">
        <v>77.3</v>
      </c>
      <c r="H213" s="112">
        <v>77.3</v>
      </c>
      <c r="I213">
        <v>45.99</v>
      </c>
      <c r="J213">
        <f t="shared" ref="J213:J220" si="6">G213*I213/1000</f>
        <v>3.5550269999999999</v>
      </c>
    </row>
    <row r="214" spans="5:11" ht="15" thickBot="1" x14ac:dyDescent="0.35">
      <c r="E214"/>
      <c r="F214" s="321" t="s">
        <v>145</v>
      </c>
      <c r="G214" s="111">
        <v>77.3</v>
      </c>
      <c r="H214" s="112">
        <v>77.3</v>
      </c>
    </row>
    <row r="215" spans="5:11" ht="15" thickBot="1" x14ac:dyDescent="0.35">
      <c r="E215"/>
      <c r="F215" s="321" t="s">
        <v>314</v>
      </c>
      <c r="G215" s="285">
        <v>0.8</v>
      </c>
      <c r="H215" s="286">
        <v>0.8</v>
      </c>
      <c r="I215" s="271">
        <v>580</v>
      </c>
      <c r="J215" s="271">
        <f t="shared" si="6"/>
        <v>0.46400000000000002</v>
      </c>
    </row>
    <row r="216" spans="5:11" ht="15" thickBot="1" x14ac:dyDescent="0.35">
      <c r="E216"/>
      <c r="F216" s="321" t="s">
        <v>158</v>
      </c>
      <c r="G216" s="111">
        <v>2.73</v>
      </c>
      <c r="H216" s="112">
        <v>2.73</v>
      </c>
      <c r="I216">
        <v>46</v>
      </c>
      <c r="J216">
        <f t="shared" si="6"/>
        <v>0.12558</v>
      </c>
    </row>
    <row r="217" spans="5:11" ht="15" thickBot="1" x14ac:dyDescent="0.35">
      <c r="E217"/>
      <c r="F217" s="321" t="s">
        <v>265</v>
      </c>
      <c r="G217" s="111">
        <v>1.37</v>
      </c>
      <c r="H217" s="112">
        <v>1.37</v>
      </c>
      <c r="I217">
        <v>15</v>
      </c>
      <c r="J217">
        <f t="shared" si="6"/>
        <v>2.0550000000000002E-2</v>
      </c>
    </row>
    <row r="218" spans="5:11" ht="15" thickBot="1" x14ac:dyDescent="0.35">
      <c r="E218"/>
      <c r="F218" s="321" t="s">
        <v>315</v>
      </c>
      <c r="G218" s="111">
        <v>8.18</v>
      </c>
      <c r="H218" s="112">
        <v>8.18</v>
      </c>
      <c r="I218">
        <v>101.67</v>
      </c>
      <c r="J218">
        <f t="shared" si="6"/>
        <v>0.83166059999999997</v>
      </c>
    </row>
    <row r="219" spans="5:11" ht="15" thickBot="1" x14ac:dyDescent="0.35">
      <c r="E219"/>
      <c r="F219" s="330" t="s">
        <v>316</v>
      </c>
      <c r="G219" s="116" t="s">
        <v>147</v>
      </c>
      <c r="H219" s="117">
        <v>136</v>
      </c>
    </row>
    <row r="220" spans="5:11" ht="15" thickBot="1" x14ac:dyDescent="0.35">
      <c r="E220"/>
      <c r="F220" s="321" t="s">
        <v>317</v>
      </c>
      <c r="G220" s="111">
        <v>40</v>
      </c>
      <c r="H220" s="112">
        <v>40</v>
      </c>
      <c r="I220">
        <v>117</v>
      </c>
      <c r="J220">
        <f t="shared" si="6"/>
        <v>4.68</v>
      </c>
    </row>
    <row r="222" spans="5:11" x14ac:dyDescent="0.3">
      <c r="E222"/>
      <c r="F222" s="303" t="s">
        <v>318</v>
      </c>
      <c r="G222" s="159">
        <v>200</v>
      </c>
      <c r="I222">
        <v>45.99</v>
      </c>
      <c r="K222" s="279">
        <f>G222*I222/1000</f>
        <v>9.1980000000000004</v>
      </c>
    </row>
    <row r="223" spans="5:11" ht="15" thickBot="1" x14ac:dyDescent="0.35">
      <c r="E223"/>
    </row>
    <row r="224" spans="5:11" ht="15" thickBot="1" x14ac:dyDescent="0.35">
      <c r="E224"/>
      <c r="F224" s="356" t="s">
        <v>247</v>
      </c>
      <c r="G224" s="254">
        <v>126</v>
      </c>
      <c r="H224" s="255">
        <v>120</v>
      </c>
      <c r="I224">
        <v>65</v>
      </c>
      <c r="K224" s="279">
        <f>G224*I224/1000</f>
        <v>8.19</v>
      </c>
    </row>
    <row r="226" spans="5:11" ht="25.2" thickBot="1" x14ac:dyDescent="0.35">
      <c r="E226"/>
      <c r="F226" s="302" t="s">
        <v>322</v>
      </c>
      <c r="K226" s="279">
        <f>J228+J231+J237+J239+J240</f>
        <v>2.0763750000000001</v>
      </c>
    </row>
    <row r="227" spans="5:11" ht="15" thickBot="1" x14ac:dyDescent="0.35">
      <c r="E227"/>
      <c r="F227" s="323" t="s">
        <v>137</v>
      </c>
      <c r="G227" s="249" t="s">
        <v>138</v>
      </c>
      <c r="H227" s="250" t="s">
        <v>139</v>
      </c>
    </row>
    <row r="228" spans="5:11" ht="15" thickBot="1" x14ac:dyDescent="0.35">
      <c r="E228"/>
      <c r="F228" s="321" t="s">
        <v>315</v>
      </c>
      <c r="G228" s="287">
        <v>2.5</v>
      </c>
      <c r="H228" s="288">
        <v>2.5</v>
      </c>
      <c r="I228">
        <v>101.67</v>
      </c>
      <c r="J228">
        <f>G228*I228/1000</f>
        <v>0.25417499999999998</v>
      </c>
    </row>
    <row r="229" spans="5:11" ht="15" thickBot="1" x14ac:dyDescent="0.35">
      <c r="E229"/>
      <c r="F229" s="321" t="s">
        <v>323</v>
      </c>
      <c r="G229" s="253" t="s">
        <v>147</v>
      </c>
      <c r="H229" s="252">
        <v>175</v>
      </c>
    </row>
    <row r="230" spans="5:11" ht="15" thickBot="1" x14ac:dyDescent="0.35">
      <c r="E230"/>
      <c r="F230" s="321" t="s">
        <v>145</v>
      </c>
      <c r="G230" s="251">
        <v>175</v>
      </c>
      <c r="H230" s="252">
        <v>175</v>
      </c>
    </row>
    <row r="231" spans="5:11" ht="15" thickBot="1" x14ac:dyDescent="0.35">
      <c r="E231"/>
      <c r="F231" s="321" t="s">
        <v>253</v>
      </c>
      <c r="G231" s="251">
        <v>100</v>
      </c>
      <c r="H231" s="252">
        <v>75</v>
      </c>
      <c r="I231">
        <v>13</v>
      </c>
      <c r="J231">
        <f>G231*I231/1000</f>
        <v>1.3</v>
      </c>
    </row>
    <row r="232" spans="5:11" ht="15" hidden="1" thickBot="1" x14ac:dyDescent="0.35">
      <c r="E232"/>
      <c r="F232" s="321" t="s">
        <v>324</v>
      </c>
      <c r="G232" s="251">
        <v>10</v>
      </c>
      <c r="H232" s="252">
        <v>10</v>
      </c>
    </row>
    <row r="233" spans="5:11" ht="15" hidden="1" thickBot="1" x14ac:dyDescent="0.35">
      <c r="E233"/>
      <c r="F233" s="321" t="s">
        <v>325</v>
      </c>
      <c r="G233" s="251">
        <v>10</v>
      </c>
      <c r="H233" s="252">
        <v>10</v>
      </c>
    </row>
    <row r="234" spans="5:11" ht="15" hidden="1" thickBot="1" x14ac:dyDescent="0.35">
      <c r="E234"/>
      <c r="F234" s="321" t="s">
        <v>326</v>
      </c>
      <c r="G234" s="251">
        <v>10</v>
      </c>
      <c r="H234" s="252">
        <v>10</v>
      </c>
    </row>
    <row r="235" spans="5:11" ht="15" hidden="1" thickBot="1" x14ac:dyDescent="0.35">
      <c r="E235"/>
      <c r="F235" s="321" t="s">
        <v>327</v>
      </c>
      <c r="G235" s="265">
        <v>44323</v>
      </c>
      <c r="H235" s="266">
        <v>44323</v>
      </c>
    </row>
    <row r="236" spans="5:11" ht="15" hidden="1" thickBot="1" x14ac:dyDescent="0.35">
      <c r="E236"/>
      <c r="F236" s="321" t="s">
        <v>328</v>
      </c>
      <c r="G236" s="251">
        <v>5</v>
      </c>
      <c r="H236" s="252">
        <v>5</v>
      </c>
    </row>
    <row r="237" spans="5:11" ht="15" thickBot="1" x14ac:dyDescent="0.35">
      <c r="E237"/>
      <c r="F237" s="321" t="s">
        <v>329</v>
      </c>
      <c r="G237" s="251">
        <v>5</v>
      </c>
      <c r="H237" s="252">
        <v>5</v>
      </c>
      <c r="I237">
        <v>26.04</v>
      </c>
      <c r="J237">
        <f>G237*I237/1000</f>
        <v>0.13019999999999998</v>
      </c>
    </row>
    <row r="238" spans="5:11" ht="15" hidden="1" thickBot="1" x14ac:dyDescent="0.35">
      <c r="E238"/>
      <c r="F238" s="321" t="s">
        <v>330</v>
      </c>
      <c r="G238" s="251">
        <v>5</v>
      </c>
      <c r="H238" s="252">
        <v>5</v>
      </c>
    </row>
    <row r="239" spans="5:11" ht="15" thickBot="1" x14ac:dyDescent="0.35">
      <c r="E239"/>
      <c r="F239" s="321" t="s">
        <v>331</v>
      </c>
      <c r="G239" s="287">
        <v>12.5</v>
      </c>
      <c r="H239" s="252">
        <v>10</v>
      </c>
      <c r="I239">
        <v>16</v>
      </c>
      <c r="J239">
        <f>G239*I239/1000</f>
        <v>0.2</v>
      </c>
    </row>
    <row r="240" spans="5:11" ht="15" thickBot="1" x14ac:dyDescent="0.35">
      <c r="E240"/>
      <c r="F240" s="321" t="s">
        <v>260</v>
      </c>
      <c r="G240" s="251">
        <v>12</v>
      </c>
      <c r="H240" s="252">
        <v>10</v>
      </c>
      <c r="I240">
        <v>16</v>
      </c>
      <c r="J240">
        <f>G240*I240/1000</f>
        <v>0.192</v>
      </c>
    </row>
    <row r="243" spans="5:11" ht="24.6" x14ac:dyDescent="0.3">
      <c r="E243"/>
      <c r="F243" s="302" t="s">
        <v>333</v>
      </c>
      <c r="K243" s="279">
        <f>J246+J248+J249</f>
        <v>6.3683878000000007</v>
      </c>
    </row>
    <row r="244" spans="5:11" ht="15" thickBot="1" x14ac:dyDescent="0.35">
      <c r="E244"/>
      <c r="F244" s="322" t="s">
        <v>268</v>
      </c>
    </row>
    <row r="245" spans="5:11" ht="15" thickBot="1" x14ac:dyDescent="0.35">
      <c r="E245"/>
      <c r="F245" s="323" t="s">
        <v>137</v>
      </c>
      <c r="G245" s="249" t="s">
        <v>138</v>
      </c>
      <c r="H245" s="250" t="s">
        <v>139</v>
      </c>
    </row>
    <row r="246" spans="5:11" ht="15" thickBot="1" x14ac:dyDescent="0.35">
      <c r="E246"/>
      <c r="F246" s="321" t="s">
        <v>334</v>
      </c>
      <c r="G246" s="251">
        <v>63</v>
      </c>
      <c r="H246" s="252">
        <v>63</v>
      </c>
      <c r="I246">
        <v>40</v>
      </c>
      <c r="J246">
        <f>G246*I246/1000</f>
        <v>2.52</v>
      </c>
    </row>
    <row r="247" spans="5:11" ht="15" thickBot="1" x14ac:dyDescent="0.35">
      <c r="E247"/>
      <c r="F247" s="321" t="s">
        <v>155</v>
      </c>
      <c r="G247" s="251">
        <v>378</v>
      </c>
      <c r="H247" s="252">
        <v>378</v>
      </c>
    </row>
    <row r="248" spans="5:11" ht="15" thickBot="1" x14ac:dyDescent="0.35">
      <c r="E248"/>
      <c r="F248" s="321" t="s">
        <v>265</v>
      </c>
      <c r="G248" s="251">
        <v>3.15</v>
      </c>
      <c r="H248" s="252">
        <v>3.15</v>
      </c>
      <c r="I248">
        <v>15</v>
      </c>
      <c r="J248">
        <f>G248*I248/1000</f>
        <v>4.725E-2</v>
      </c>
    </row>
    <row r="249" spans="5:11" ht="15" thickBot="1" x14ac:dyDescent="0.35">
      <c r="E249"/>
      <c r="F249" s="321" t="s">
        <v>148</v>
      </c>
      <c r="G249" s="251">
        <v>8.57</v>
      </c>
      <c r="H249" s="252">
        <v>8.57</v>
      </c>
      <c r="I249">
        <v>443.54</v>
      </c>
      <c r="J249">
        <f>G249*I249/1000</f>
        <v>3.8011378000000002</v>
      </c>
    </row>
    <row r="252" spans="5:11" ht="24.6" x14ac:dyDescent="0.3">
      <c r="E252"/>
      <c r="F252" s="302" t="s">
        <v>335</v>
      </c>
      <c r="K252" s="279">
        <f>J266+J268+J269+J270+J271</f>
        <v>27.399350000000002</v>
      </c>
    </row>
    <row r="253" spans="5:11" x14ac:dyDescent="0.3">
      <c r="E253"/>
      <c r="F253" s="324" t="s">
        <v>336</v>
      </c>
    </row>
    <row r="254" spans="5:11" x14ac:dyDescent="0.3">
      <c r="E254"/>
      <c r="F254" s="324" t="s">
        <v>166</v>
      </c>
    </row>
    <row r="256" spans="5:11" x14ac:dyDescent="0.3">
      <c r="E256"/>
      <c r="F256" s="325" t="s">
        <v>167</v>
      </c>
      <c r="K256"/>
    </row>
    <row r="257" spans="5:11" x14ac:dyDescent="0.3">
      <c r="E257"/>
      <c r="F257" s="357"/>
      <c r="K257"/>
    </row>
    <row r="258" spans="5:11" hidden="1" x14ac:dyDescent="0.3">
      <c r="E258"/>
      <c r="F258" s="358" t="s">
        <v>337</v>
      </c>
      <c r="K258"/>
    </row>
    <row r="259" spans="5:11" ht="15" thickBot="1" x14ac:dyDescent="0.35">
      <c r="E259"/>
      <c r="F259" s="322" t="s">
        <v>273</v>
      </c>
      <c r="K259"/>
    </row>
    <row r="260" spans="5:11" ht="15" thickBot="1" x14ac:dyDescent="0.35">
      <c r="E260"/>
      <c r="F260" s="323" t="s">
        <v>137</v>
      </c>
      <c r="G260" s="249" t="s">
        <v>138</v>
      </c>
      <c r="H260" s="250" t="s">
        <v>139</v>
      </c>
      <c r="K260"/>
    </row>
    <row r="261" spans="5:11" ht="29.4" hidden="1" thickBot="1" x14ac:dyDescent="0.35">
      <c r="E261"/>
      <c r="F261" s="321" t="s">
        <v>338</v>
      </c>
      <c r="G261" s="251">
        <v>107</v>
      </c>
      <c r="H261" s="252">
        <v>79</v>
      </c>
      <c r="K261"/>
    </row>
    <row r="262" spans="5:11" ht="29.4" hidden="1" thickBot="1" x14ac:dyDescent="0.35">
      <c r="E262"/>
      <c r="F262" s="321" t="s">
        <v>339</v>
      </c>
      <c r="G262" s="251">
        <v>107</v>
      </c>
      <c r="H262" s="252">
        <v>79</v>
      </c>
      <c r="K262"/>
    </row>
    <row r="263" spans="5:11" ht="15" hidden="1" thickBot="1" x14ac:dyDescent="0.35">
      <c r="E263"/>
      <c r="F263" s="321" t="s">
        <v>340</v>
      </c>
      <c r="G263" s="251">
        <v>107</v>
      </c>
      <c r="H263" s="252">
        <v>79</v>
      </c>
      <c r="K263"/>
    </row>
    <row r="264" spans="5:11" ht="15" hidden="1" thickBot="1" x14ac:dyDescent="0.35">
      <c r="E264"/>
      <c r="F264" s="321" t="s">
        <v>341</v>
      </c>
      <c r="G264" s="251">
        <v>107</v>
      </c>
      <c r="H264" s="252">
        <v>79</v>
      </c>
      <c r="K264"/>
    </row>
    <row r="265" spans="5:11" ht="15" hidden="1" thickBot="1" x14ac:dyDescent="0.35">
      <c r="E265"/>
      <c r="F265" s="321" t="s">
        <v>342</v>
      </c>
      <c r="G265" s="251">
        <v>107</v>
      </c>
      <c r="H265" s="252">
        <v>79</v>
      </c>
      <c r="K265"/>
    </row>
    <row r="266" spans="5:11" ht="15" thickBot="1" x14ac:dyDescent="0.35">
      <c r="E266"/>
      <c r="F266" s="321" t="s">
        <v>343</v>
      </c>
      <c r="G266" s="251">
        <v>87</v>
      </c>
      <c r="H266" s="252">
        <v>74</v>
      </c>
      <c r="I266">
        <v>295</v>
      </c>
      <c r="J266">
        <f>G266*I266/1000</f>
        <v>25.664999999999999</v>
      </c>
      <c r="K266"/>
    </row>
    <row r="267" spans="5:11" ht="15" thickBot="1" x14ac:dyDescent="0.35">
      <c r="E267"/>
      <c r="F267" s="321" t="s">
        <v>344</v>
      </c>
      <c r="G267" s="251">
        <v>87</v>
      </c>
      <c r="H267" s="252">
        <v>74</v>
      </c>
      <c r="K267"/>
    </row>
    <row r="268" spans="5:11" ht="15" thickBot="1" x14ac:dyDescent="0.35">
      <c r="E268"/>
      <c r="F268" s="321" t="s">
        <v>250</v>
      </c>
      <c r="G268" s="251">
        <v>5</v>
      </c>
      <c r="H268" s="252">
        <v>5</v>
      </c>
      <c r="I268">
        <v>101.67</v>
      </c>
      <c r="J268">
        <f>G268*I268/1000</f>
        <v>0.50834999999999997</v>
      </c>
      <c r="K268"/>
    </row>
    <row r="269" spans="5:11" ht="15" thickBot="1" x14ac:dyDescent="0.35">
      <c r="E269"/>
      <c r="F269" s="321" t="s">
        <v>260</v>
      </c>
      <c r="G269" s="251">
        <v>12</v>
      </c>
      <c r="H269" s="252">
        <v>10</v>
      </c>
      <c r="I269">
        <v>16</v>
      </c>
      <c r="J269">
        <f>G269*I269/1000</f>
        <v>0.192</v>
      </c>
      <c r="K269"/>
    </row>
    <row r="270" spans="5:11" ht="15" thickBot="1" x14ac:dyDescent="0.35">
      <c r="E270"/>
      <c r="F270" s="321" t="s">
        <v>290</v>
      </c>
      <c r="G270" s="251">
        <v>8</v>
      </c>
      <c r="H270" s="252">
        <v>8</v>
      </c>
      <c r="I270">
        <v>120</v>
      </c>
      <c r="J270">
        <f>G270*I270/1000</f>
        <v>0.96</v>
      </c>
      <c r="K270"/>
    </row>
    <row r="271" spans="5:11" ht="15" thickBot="1" x14ac:dyDescent="0.35">
      <c r="E271"/>
      <c r="F271" s="321" t="s">
        <v>171</v>
      </c>
      <c r="G271" s="251">
        <v>2</v>
      </c>
      <c r="H271" s="252">
        <v>2</v>
      </c>
      <c r="I271">
        <v>37</v>
      </c>
      <c r="J271">
        <f>G271*I271/1000</f>
        <v>7.3999999999999996E-2</v>
      </c>
      <c r="K271"/>
    </row>
    <row r="272" spans="5:11" ht="15" thickBot="1" x14ac:dyDescent="0.35">
      <c r="E272"/>
      <c r="F272" s="326" t="s">
        <v>345</v>
      </c>
      <c r="G272" s="253" t="s">
        <v>147</v>
      </c>
      <c r="H272" s="257">
        <v>50</v>
      </c>
    </row>
    <row r="273" spans="5:11" ht="15" thickBot="1" x14ac:dyDescent="0.35">
      <c r="E273"/>
      <c r="F273" s="326" t="s">
        <v>346</v>
      </c>
      <c r="G273" s="253" t="s">
        <v>147</v>
      </c>
      <c r="H273" s="257">
        <v>50</v>
      </c>
    </row>
    <row r="275" spans="5:11" ht="24.6" x14ac:dyDescent="0.3">
      <c r="E275"/>
      <c r="F275" s="302" t="s">
        <v>347</v>
      </c>
      <c r="K275" s="279">
        <f>J282+J283</f>
        <v>3.9159999999999999</v>
      </c>
    </row>
    <row r="276" spans="5:11" x14ac:dyDescent="0.3">
      <c r="E276"/>
      <c r="F276" s="324" t="s">
        <v>267</v>
      </c>
    </row>
    <row r="277" spans="5:11" x14ac:dyDescent="0.3">
      <c r="E277"/>
      <c r="F277" s="324" t="s">
        <v>166</v>
      </c>
    </row>
    <row r="279" spans="5:11" x14ac:dyDescent="0.3">
      <c r="E279"/>
      <c r="F279" s="325" t="s">
        <v>167</v>
      </c>
    </row>
    <row r="280" spans="5:11" ht="15" thickBot="1" x14ac:dyDescent="0.35">
      <c r="E280"/>
      <c r="F280" s="322" t="s">
        <v>136</v>
      </c>
    </row>
    <row r="281" spans="5:11" ht="15" thickBot="1" x14ac:dyDescent="0.35">
      <c r="E281"/>
      <c r="F281" s="323" t="s">
        <v>137</v>
      </c>
      <c r="G281" s="249" t="s">
        <v>138</v>
      </c>
      <c r="H281" s="250" t="s">
        <v>139</v>
      </c>
    </row>
    <row r="282" spans="5:11" ht="29.4" thickBot="1" x14ac:dyDescent="0.35">
      <c r="E282"/>
      <c r="F282" s="321" t="s">
        <v>348</v>
      </c>
      <c r="G282" s="251">
        <v>24</v>
      </c>
      <c r="H282" s="252">
        <v>24</v>
      </c>
      <c r="I282">
        <v>144</v>
      </c>
      <c r="J282">
        <f>G282*I282/1000</f>
        <v>3.456</v>
      </c>
    </row>
    <row r="283" spans="5:11" ht="15" thickBot="1" x14ac:dyDescent="0.35">
      <c r="E283"/>
      <c r="F283" s="321" t="s">
        <v>158</v>
      </c>
      <c r="G283" s="251">
        <v>10</v>
      </c>
      <c r="H283" s="252">
        <v>10</v>
      </c>
      <c r="I283">
        <v>46</v>
      </c>
      <c r="J283">
        <f>G283*I283/1000</f>
        <v>0.46</v>
      </c>
    </row>
    <row r="284" spans="5:11" ht="15" thickBot="1" x14ac:dyDescent="0.35">
      <c r="E284"/>
      <c r="F284" s="321" t="s">
        <v>155</v>
      </c>
      <c r="G284" s="251">
        <v>190</v>
      </c>
      <c r="H284" s="252">
        <v>190</v>
      </c>
    </row>
    <row r="287" spans="5:11" x14ac:dyDescent="0.3">
      <c r="E287"/>
      <c r="F287" s="303" t="s">
        <v>14</v>
      </c>
      <c r="G287">
        <v>80</v>
      </c>
      <c r="I287">
        <v>29.72</v>
      </c>
      <c r="K287" s="279">
        <f>G287*I287/1000</f>
        <v>2.3775999999999997</v>
      </c>
    </row>
    <row r="289" spans="5:11" x14ac:dyDescent="0.3">
      <c r="F289" s="303" t="s">
        <v>321</v>
      </c>
      <c r="G289">
        <v>250</v>
      </c>
      <c r="I289">
        <v>110</v>
      </c>
      <c r="K289" s="279">
        <f>G289*I289/1000</f>
        <v>27.5</v>
      </c>
    </row>
    <row r="291" spans="5:11" s="289" customFormat="1" x14ac:dyDescent="0.3">
      <c r="E291" s="359"/>
      <c r="F291" s="359" t="s">
        <v>190</v>
      </c>
      <c r="K291" s="291">
        <f>K293+K307+K319+K325+K333+K352+K360+K371+K373+K375</f>
        <v>104.58046410000001</v>
      </c>
    </row>
    <row r="293" spans="5:11" ht="21" x14ac:dyDescent="0.3">
      <c r="F293" s="360" t="s">
        <v>191</v>
      </c>
      <c r="G293" s="141"/>
      <c r="H293" s="141"/>
      <c r="I293" s="113"/>
      <c r="J293" s="131"/>
      <c r="K293" s="290">
        <f>J300+J301+J303+J305</f>
        <v>8.2826760000000021</v>
      </c>
    </row>
    <row r="294" spans="5:11" x14ac:dyDescent="0.3">
      <c r="F294" s="361" t="s">
        <v>192</v>
      </c>
      <c r="G294" s="141"/>
      <c r="H294" s="141"/>
      <c r="I294" s="113"/>
      <c r="J294" s="119"/>
      <c r="K294" s="97"/>
    </row>
    <row r="295" spans="5:11" x14ac:dyDescent="0.3">
      <c r="F295" s="361" t="s">
        <v>166</v>
      </c>
      <c r="G295" s="141"/>
      <c r="H295" s="141"/>
      <c r="I295" s="113"/>
      <c r="J295" s="119"/>
      <c r="K295" s="97"/>
    </row>
    <row r="296" spans="5:11" x14ac:dyDescent="0.3">
      <c r="F296" s="318"/>
      <c r="G296" s="141"/>
      <c r="H296" s="141"/>
      <c r="I296" s="113"/>
      <c r="J296" s="119"/>
      <c r="K296" s="97"/>
    </row>
    <row r="297" spans="5:11" x14ac:dyDescent="0.3">
      <c r="F297" s="362" t="s">
        <v>167</v>
      </c>
      <c r="G297" s="141"/>
      <c r="H297" s="141"/>
      <c r="I297" s="113"/>
      <c r="J297" s="119"/>
      <c r="K297" s="97"/>
    </row>
    <row r="298" spans="5:11" ht="16.2" thickBot="1" x14ac:dyDescent="0.35">
      <c r="F298" s="363" t="s">
        <v>136</v>
      </c>
      <c r="G298" s="141"/>
      <c r="H298" s="141"/>
      <c r="I298" s="113"/>
      <c r="J298" s="119"/>
      <c r="K298" s="97"/>
    </row>
    <row r="299" spans="5:11" ht="28.2" thickBot="1" x14ac:dyDescent="0.35">
      <c r="F299" s="364" t="s">
        <v>137</v>
      </c>
      <c r="G299" s="187" t="s">
        <v>138</v>
      </c>
      <c r="H299" s="188" t="s">
        <v>139</v>
      </c>
      <c r="I299" s="113"/>
      <c r="J299" s="119"/>
      <c r="K299" s="97"/>
    </row>
    <row r="300" spans="5:11" ht="15" thickBot="1" x14ac:dyDescent="0.35">
      <c r="F300" s="365" t="s">
        <v>169</v>
      </c>
      <c r="G300" s="190">
        <v>30.8</v>
      </c>
      <c r="H300" s="191">
        <v>30.8</v>
      </c>
      <c r="I300" s="113">
        <v>31.17</v>
      </c>
      <c r="J300" s="135">
        <f>G300*I300/1000</f>
        <v>0.96003600000000011</v>
      </c>
      <c r="K300" s="97"/>
    </row>
    <row r="301" spans="5:11" ht="15" thickBot="1" x14ac:dyDescent="0.35">
      <c r="F301" s="365" t="s">
        <v>144</v>
      </c>
      <c r="G301" s="190">
        <v>106</v>
      </c>
      <c r="H301" s="191">
        <v>106</v>
      </c>
      <c r="I301" s="113">
        <v>45.99</v>
      </c>
      <c r="J301" s="135">
        <f>G301*I301/1000</f>
        <v>4.8749400000000005</v>
      </c>
      <c r="K301" s="97"/>
    </row>
    <row r="302" spans="5:11" ht="15" thickBot="1" x14ac:dyDescent="0.35">
      <c r="F302" s="365" t="s">
        <v>155</v>
      </c>
      <c r="G302" s="190">
        <v>70</v>
      </c>
      <c r="H302" s="191">
        <v>70</v>
      </c>
      <c r="I302" s="113"/>
      <c r="J302" s="114"/>
      <c r="K302" s="97"/>
    </row>
    <row r="303" spans="5:11" ht="15" thickBot="1" x14ac:dyDescent="0.35">
      <c r="F303" s="365" t="s">
        <v>158</v>
      </c>
      <c r="G303" s="190">
        <v>5</v>
      </c>
      <c r="H303" s="191">
        <v>5</v>
      </c>
      <c r="I303" s="156">
        <v>46</v>
      </c>
      <c r="J303" s="135">
        <f>G303*I303/1000</f>
        <v>0.23</v>
      </c>
      <c r="K303" s="97"/>
    </row>
    <row r="304" spans="5:11" ht="15" thickBot="1" x14ac:dyDescent="0.35">
      <c r="E304"/>
      <c r="F304" s="366" t="s">
        <v>193</v>
      </c>
      <c r="G304" s="193" t="s">
        <v>147</v>
      </c>
      <c r="H304" s="194">
        <v>192</v>
      </c>
      <c r="I304" s="113"/>
      <c r="J304" s="114"/>
      <c r="K304" s="97"/>
    </row>
    <row r="305" spans="5:11" ht="15" thickBot="1" x14ac:dyDescent="0.35">
      <c r="E305"/>
      <c r="F305" s="365" t="s">
        <v>148</v>
      </c>
      <c r="G305" s="190">
        <v>5</v>
      </c>
      <c r="H305" s="191">
        <v>5</v>
      </c>
      <c r="I305" s="156">
        <v>443.54</v>
      </c>
      <c r="J305" s="135">
        <f>G305*I305/1000</f>
        <v>2.2177000000000002</v>
      </c>
      <c r="K305" s="97"/>
    </row>
    <row r="306" spans="5:11" x14ac:dyDescent="0.3">
      <c r="E306"/>
      <c r="F306" s="310"/>
      <c r="I306" s="96"/>
      <c r="K306" s="97"/>
    </row>
    <row r="307" spans="5:11" ht="21" x14ac:dyDescent="0.3">
      <c r="E307"/>
      <c r="F307" s="337" t="s">
        <v>150</v>
      </c>
      <c r="G307" s="119"/>
      <c r="H307" s="119"/>
      <c r="I307" s="161"/>
      <c r="J307" s="129"/>
      <c r="K307" s="290">
        <f>J314+J316</f>
        <v>0.85099999999999998</v>
      </c>
    </row>
    <row r="308" spans="5:11" x14ac:dyDescent="0.3">
      <c r="E308"/>
      <c r="F308" s="338" t="s">
        <v>166</v>
      </c>
      <c r="G308" s="119"/>
      <c r="H308" s="119"/>
      <c r="I308" s="161"/>
      <c r="J308" s="121"/>
      <c r="K308" s="97"/>
    </row>
    <row r="309" spans="5:11" x14ac:dyDescent="0.3">
      <c r="E309"/>
      <c r="F309" s="216"/>
      <c r="G309" s="119"/>
      <c r="H309" s="119"/>
      <c r="I309" s="161"/>
      <c r="J309" s="121"/>
      <c r="K309" s="97"/>
    </row>
    <row r="310" spans="5:11" x14ac:dyDescent="0.3">
      <c r="E310"/>
      <c r="F310" s="339" t="s">
        <v>167</v>
      </c>
      <c r="G310" s="119"/>
      <c r="H310" s="119"/>
      <c r="I310" s="161"/>
      <c r="J310" s="121"/>
      <c r="K310" s="97"/>
    </row>
    <row r="311" spans="5:11" x14ac:dyDescent="0.3">
      <c r="E311"/>
      <c r="F311" s="340" t="s">
        <v>175</v>
      </c>
      <c r="G311" s="119"/>
      <c r="H311" s="119"/>
      <c r="I311" s="161"/>
      <c r="J311" s="121"/>
      <c r="K311" s="97"/>
    </row>
    <row r="312" spans="5:11" ht="15.6" x14ac:dyDescent="0.3">
      <c r="E312"/>
      <c r="F312" s="312" t="s">
        <v>152</v>
      </c>
      <c r="G312" s="119"/>
      <c r="H312" s="119"/>
      <c r="I312" s="161"/>
      <c r="J312" s="121"/>
      <c r="K312" s="97"/>
    </row>
    <row r="313" spans="5:11" ht="26.4" x14ac:dyDescent="0.3">
      <c r="E313"/>
      <c r="F313" s="341" t="s">
        <v>137</v>
      </c>
      <c r="G313" s="167" t="s">
        <v>138</v>
      </c>
      <c r="H313" s="167" t="s">
        <v>139</v>
      </c>
      <c r="I313" s="161"/>
      <c r="J313" s="121"/>
      <c r="K313" s="97"/>
    </row>
    <row r="314" spans="5:11" x14ac:dyDescent="0.3">
      <c r="E314"/>
      <c r="F314" s="342" t="s">
        <v>153</v>
      </c>
      <c r="G314" s="169">
        <v>0.5</v>
      </c>
      <c r="H314" s="169">
        <v>0.5</v>
      </c>
      <c r="I314" s="161" t="s">
        <v>154</v>
      </c>
      <c r="J314" s="135">
        <f>G314*I314/1000</f>
        <v>0.23</v>
      </c>
      <c r="K314" s="97"/>
    </row>
    <row r="315" spans="5:11" x14ac:dyDescent="0.3">
      <c r="E315"/>
      <c r="F315" s="342" t="s">
        <v>155</v>
      </c>
      <c r="G315" s="169">
        <v>54</v>
      </c>
      <c r="H315" s="169">
        <v>54</v>
      </c>
      <c r="I315" s="161"/>
      <c r="J315" s="135"/>
      <c r="K315" s="97"/>
    </row>
    <row r="316" spans="5:11" x14ac:dyDescent="0.3">
      <c r="E316"/>
      <c r="F316" s="342" t="s">
        <v>158</v>
      </c>
      <c r="G316" s="169">
        <v>13.5</v>
      </c>
      <c r="H316" s="169">
        <v>13.5</v>
      </c>
      <c r="I316" s="161" t="s">
        <v>159</v>
      </c>
      <c r="J316" s="135">
        <f>G316*I316/1000</f>
        <v>0.621</v>
      </c>
      <c r="K316" s="97"/>
    </row>
    <row r="317" spans="5:11" x14ac:dyDescent="0.3">
      <c r="E317"/>
      <c r="F317" s="342" t="s">
        <v>155</v>
      </c>
      <c r="G317" s="169">
        <v>135</v>
      </c>
      <c r="H317" s="169">
        <v>135</v>
      </c>
      <c r="I317" s="161"/>
      <c r="J317" s="135"/>
      <c r="K317" s="97"/>
    </row>
    <row r="318" spans="5:11" x14ac:dyDescent="0.3">
      <c r="E318"/>
      <c r="F318" s="342"/>
      <c r="G318" s="169"/>
      <c r="H318" s="169"/>
      <c r="I318" s="161"/>
      <c r="J318" s="135"/>
      <c r="K318" s="97"/>
    </row>
    <row r="319" spans="5:11" x14ac:dyDescent="0.3">
      <c r="E319"/>
      <c r="F319" s="367" t="s">
        <v>383</v>
      </c>
      <c r="G319" s="169"/>
      <c r="H319" s="169"/>
      <c r="I319" s="161"/>
      <c r="J319" s="121"/>
      <c r="K319" s="290">
        <f>J320+J321+J322</f>
        <v>9.8543000000000003</v>
      </c>
    </row>
    <row r="320" spans="5:11" x14ac:dyDescent="0.3">
      <c r="E320"/>
      <c r="F320" s="342" t="s">
        <v>184</v>
      </c>
      <c r="G320" s="137">
        <v>30</v>
      </c>
      <c r="H320" s="169">
        <v>30</v>
      </c>
      <c r="I320" s="161" t="s">
        <v>185</v>
      </c>
      <c r="J320" s="133">
        <f>G320*I320/1000</f>
        <v>1.4765999999999999</v>
      </c>
      <c r="K320" s="292"/>
    </row>
    <row r="321" spans="5:11" x14ac:dyDescent="0.3">
      <c r="E321"/>
      <c r="F321" s="342" t="s">
        <v>186</v>
      </c>
      <c r="G321" s="121">
        <v>5</v>
      </c>
      <c r="H321" s="169">
        <v>5</v>
      </c>
      <c r="I321" s="161" t="s">
        <v>382</v>
      </c>
      <c r="J321" s="133">
        <f>G321*I321/1000</f>
        <v>2.2177000000000002</v>
      </c>
      <c r="K321" s="292"/>
    </row>
    <row r="322" spans="5:11" ht="15" thickBot="1" x14ac:dyDescent="0.35">
      <c r="E322"/>
      <c r="F322" s="342" t="s">
        <v>188</v>
      </c>
      <c r="G322" s="121">
        <v>16</v>
      </c>
      <c r="H322" s="169">
        <v>15</v>
      </c>
      <c r="I322" s="161" t="s">
        <v>189</v>
      </c>
      <c r="J322" s="133">
        <f>G322*I322/1000</f>
        <v>6.16</v>
      </c>
      <c r="K322" s="292"/>
    </row>
    <row r="323" spans="5:11" ht="15" thickBot="1" x14ac:dyDescent="0.35">
      <c r="E323"/>
      <c r="F323" s="195"/>
      <c r="G323" s="196"/>
      <c r="H323" s="196"/>
      <c r="I323" s="197"/>
      <c r="J323" s="135"/>
      <c r="K323" s="97"/>
    </row>
    <row r="325" spans="5:11" ht="16.2" thickBot="1" x14ac:dyDescent="0.35">
      <c r="E325"/>
      <c r="F325" s="319" t="s">
        <v>245</v>
      </c>
      <c r="K325" s="279">
        <f>J327+J328+J330+J331</f>
        <v>13.104624000000001</v>
      </c>
    </row>
    <row r="326" spans="5:11" ht="28.2" thickBot="1" x14ac:dyDescent="0.35">
      <c r="E326"/>
      <c r="F326" s="106" t="s">
        <v>137</v>
      </c>
      <c r="G326" s="106" t="s">
        <v>138</v>
      </c>
      <c r="H326" s="107" t="s">
        <v>139</v>
      </c>
    </row>
    <row r="327" spans="5:11" ht="15.75" customHeight="1" thickBot="1" x14ac:dyDescent="0.35">
      <c r="E327"/>
      <c r="F327" s="383" t="s">
        <v>246</v>
      </c>
      <c r="G327" s="111">
        <v>67.8</v>
      </c>
      <c r="H327" s="112">
        <v>57.6</v>
      </c>
      <c r="I327">
        <v>128</v>
      </c>
      <c r="J327">
        <f>G327*I327/1000</f>
        <v>8.6783999999999999</v>
      </c>
    </row>
    <row r="328" spans="5:11" ht="15" thickBot="1" x14ac:dyDescent="0.35">
      <c r="E328"/>
      <c r="F328" s="383" t="s">
        <v>247</v>
      </c>
      <c r="G328" s="111">
        <v>52.6</v>
      </c>
      <c r="H328" s="112">
        <v>42</v>
      </c>
      <c r="I328">
        <v>65</v>
      </c>
      <c r="J328">
        <f t="shared" ref="J328" si="7">G328*I328/1000</f>
        <v>3.419</v>
      </c>
    </row>
    <row r="329" spans="5:11" ht="15" thickBot="1" x14ac:dyDescent="0.35">
      <c r="E329"/>
      <c r="F329" s="383" t="s">
        <v>248</v>
      </c>
      <c r="G329" s="111">
        <v>18</v>
      </c>
      <c r="H329" s="112">
        <v>14.4</v>
      </c>
    </row>
    <row r="330" spans="5:11" ht="15" thickBot="1" x14ac:dyDescent="0.35">
      <c r="E330"/>
      <c r="F330" s="383" t="s">
        <v>249</v>
      </c>
      <c r="G330" s="111">
        <v>17.2</v>
      </c>
      <c r="H330" s="112">
        <v>14.4</v>
      </c>
      <c r="I330">
        <v>16</v>
      </c>
      <c r="J330">
        <f t="shared" ref="J330:J331" si="8">G330*I330/1000</f>
        <v>0.2752</v>
      </c>
    </row>
    <row r="331" spans="5:11" ht="15" thickBot="1" x14ac:dyDescent="0.35">
      <c r="E331"/>
      <c r="F331" s="383" t="s">
        <v>250</v>
      </c>
      <c r="G331" s="111">
        <v>7.2</v>
      </c>
      <c r="H331" s="112">
        <v>7.2</v>
      </c>
      <c r="I331">
        <v>101.67</v>
      </c>
      <c r="J331">
        <f t="shared" si="8"/>
        <v>0.73202400000000001</v>
      </c>
    </row>
    <row r="333" spans="5:11" ht="24.6" x14ac:dyDescent="0.3">
      <c r="E333"/>
      <c r="F333" s="302" t="s">
        <v>251</v>
      </c>
      <c r="K333" s="279">
        <f>J336+J339+J342+J343+J344+J349+J350</f>
        <v>2.0576749999999997</v>
      </c>
    </row>
    <row r="334" spans="5:11" ht="15" thickBot="1" x14ac:dyDescent="0.35">
      <c r="E334"/>
      <c r="F334" s="322" t="s">
        <v>252</v>
      </c>
    </row>
    <row r="335" spans="5:11" ht="15" thickBot="1" x14ac:dyDescent="0.35">
      <c r="E335"/>
      <c r="F335" s="323" t="s">
        <v>137</v>
      </c>
      <c r="G335" s="249" t="s">
        <v>138</v>
      </c>
      <c r="H335" s="250" t="s">
        <v>139</v>
      </c>
    </row>
    <row r="336" spans="5:11" ht="15" thickBot="1" x14ac:dyDescent="0.35">
      <c r="E336"/>
      <c r="F336" s="321" t="s">
        <v>253</v>
      </c>
      <c r="G336" s="251">
        <v>100</v>
      </c>
      <c r="H336" s="252">
        <v>75</v>
      </c>
      <c r="I336">
        <v>13</v>
      </c>
      <c r="J336">
        <f>G336*I336/1000</f>
        <v>1.3</v>
      </c>
      <c r="K336"/>
    </row>
    <row r="337" spans="5:11" ht="15" thickBot="1" x14ac:dyDescent="0.35">
      <c r="E337"/>
      <c r="F337" s="321" t="s">
        <v>254</v>
      </c>
      <c r="G337" s="251">
        <v>2</v>
      </c>
      <c r="H337" s="252">
        <v>2</v>
      </c>
      <c r="K337"/>
    </row>
    <row r="338" spans="5:11" ht="15" thickBot="1" x14ac:dyDescent="0.35">
      <c r="E338"/>
      <c r="F338" s="321" t="s">
        <v>255</v>
      </c>
      <c r="G338" s="251">
        <v>2</v>
      </c>
      <c r="H338" s="252">
        <v>2</v>
      </c>
      <c r="K338"/>
    </row>
    <row r="339" spans="5:11" ht="15" thickBot="1" x14ac:dyDescent="0.35">
      <c r="E339"/>
      <c r="F339" s="321" t="s">
        <v>256</v>
      </c>
      <c r="G339" s="251">
        <v>2</v>
      </c>
      <c r="H339" s="252">
        <v>2</v>
      </c>
      <c r="I339">
        <v>40</v>
      </c>
      <c r="J339">
        <f>G339*I339/1000</f>
        <v>0.08</v>
      </c>
      <c r="K339"/>
    </row>
    <row r="340" spans="5:11" ht="15" thickBot="1" x14ac:dyDescent="0.35">
      <c r="E340"/>
      <c r="F340" s="321" t="s">
        <v>257</v>
      </c>
      <c r="G340" s="253" t="s">
        <v>147</v>
      </c>
      <c r="H340" s="252">
        <v>2</v>
      </c>
      <c r="K340"/>
    </row>
    <row r="341" spans="5:11" ht="29.4" thickBot="1" x14ac:dyDescent="0.35">
      <c r="E341"/>
      <c r="F341" s="321" t="s">
        <v>258</v>
      </c>
      <c r="G341" s="251">
        <v>2</v>
      </c>
      <c r="H341" s="252">
        <v>2</v>
      </c>
      <c r="K341"/>
    </row>
    <row r="342" spans="5:11" ht="15" thickBot="1" x14ac:dyDescent="0.35">
      <c r="E342"/>
      <c r="F342" s="321" t="s">
        <v>259</v>
      </c>
      <c r="G342" s="251">
        <v>12.5</v>
      </c>
      <c r="H342" s="252">
        <v>10</v>
      </c>
      <c r="I342">
        <v>16</v>
      </c>
      <c r="J342">
        <f>G342*I342/1000</f>
        <v>0.2</v>
      </c>
      <c r="K342"/>
    </row>
    <row r="343" spans="5:11" ht="15" thickBot="1" x14ac:dyDescent="0.35">
      <c r="E343"/>
      <c r="F343" s="321" t="s">
        <v>260</v>
      </c>
      <c r="G343" s="251">
        <v>12</v>
      </c>
      <c r="H343" s="252">
        <v>10</v>
      </c>
      <c r="I343">
        <v>16</v>
      </c>
      <c r="J343">
        <f>G343*I343/1000</f>
        <v>0.192</v>
      </c>
      <c r="K343"/>
    </row>
    <row r="344" spans="5:11" ht="15" thickBot="1" x14ac:dyDescent="0.35">
      <c r="E344"/>
      <c r="F344" s="321" t="s">
        <v>250</v>
      </c>
      <c r="G344" s="251">
        <v>2.5</v>
      </c>
      <c r="H344" s="252">
        <v>2.5</v>
      </c>
      <c r="I344">
        <v>101.67</v>
      </c>
      <c r="J344">
        <f>G344*I344/1000</f>
        <v>0.25417499999999998</v>
      </c>
      <c r="K344"/>
    </row>
    <row r="345" spans="5:11" ht="15" thickBot="1" x14ac:dyDescent="0.35">
      <c r="E345"/>
      <c r="F345" s="321" t="s">
        <v>261</v>
      </c>
      <c r="G345" s="253" t="s">
        <v>147</v>
      </c>
      <c r="H345" s="252">
        <v>175</v>
      </c>
      <c r="K345"/>
    </row>
    <row r="346" spans="5:11" ht="15" thickBot="1" x14ac:dyDescent="0.35">
      <c r="E346"/>
      <c r="F346" s="321" t="s">
        <v>262</v>
      </c>
      <c r="G346" s="251">
        <v>175</v>
      </c>
      <c r="H346" s="252">
        <v>175</v>
      </c>
      <c r="K346"/>
    </row>
    <row r="347" spans="5:11" ht="15" thickBot="1" x14ac:dyDescent="0.35">
      <c r="E347"/>
      <c r="F347" s="321" t="s">
        <v>263</v>
      </c>
      <c r="G347" s="251">
        <v>175</v>
      </c>
      <c r="H347" s="252">
        <v>175</v>
      </c>
      <c r="K347"/>
    </row>
    <row r="348" spans="5:11" ht="15" thickBot="1" x14ac:dyDescent="0.35">
      <c r="E348"/>
      <c r="F348" s="321" t="s">
        <v>145</v>
      </c>
      <c r="G348" s="251">
        <v>175</v>
      </c>
      <c r="H348" s="252">
        <v>175</v>
      </c>
      <c r="K348"/>
    </row>
    <row r="349" spans="5:11" ht="15" thickBot="1" x14ac:dyDescent="0.35">
      <c r="E349"/>
      <c r="F349" s="321" t="s">
        <v>264</v>
      </c>
      <c r="G349" s="251">
        <v>0.01</v>
      </c>
      <c r="H349" s="252">
        <v>0.01</v>
      </c>
      <c r="I349" s="92">
        <v>900</v>
      </c>
      <c r="J349">
        <f>G349*I349/1000</f>
        <v>8.9999999999999993E-3</v>
      </c>
      <c r="K349"/>
    </row>
    <row r="350" spans="5:11" ht="15" thickBot="1" x14ac:dyDescent="0.35">
      <c r="E350"/>
      <c r="F350" s="321" t="s">
        <v>265</v>
      </c>
      <c r="G350" s="251">
        <v>1.5</v>
      </c>
      <c r="H350" s="252">
        <v>1.5</v>
      </c>
      <c r="I350">
        <v>15</v>
      </c>
      <c r="J350">
        <f>G350*I350/1000</f>
        <v>2.2499999999999999E-2</v>
      </c>
      <c r="K350"/>
    </row>
    <row r="352" spans="5:11" ht="25.2" thickBot="1" x14ac:dyDescent="0.35">
      <c r="E352"/>
      <c r="F352" s="302" t="s">
        <v>349</v>
      </c>
      <c r="K352" s="279">
        <f>J354+J355+J358</f>
        <v>6.7654180000000004</v>
      </c>
    </row>
    <row r="353" spans="5:11" ht="15" thickBot="1" x14ac:dyDescent="0.35">
      <c r="E353"/>
      <c r="F353" s="323" t="s">
        <v>137</v>
      </c>
      <c r="G353" s="249" t="s">
        <v>138</v>
      </c>
      <c r="H353" s="250" t="s">
        <v>139</v>
      </c>
    </row>
    <row r="354" spans="5:11" ht="15" thickBot="1" x14ac:dyDescent="0.35">
      <c r="E354"/>
      <c r="F354" s="321" t="s">
        <v>253</v>
      </c>
      <c r="G354" s="251">
        <v>205</v>
      </c>
      <c r="H354" s="252">
        <v>154</v>
      </c>
      <c r="I354">
        <v>13</v>
      </c>
      <c r="J354">
        <f>G354*I354/1000</f>
        <v>2.665</v>
      </c>
    </row>
    <row r="355" spans="5:11" ht="29.4" thickBot="1" x14ac:dyDescent="0.35">
      <c r="E355"/>
      <c r="F355" s="321" t="s">
        <v>279</v>
      </c>
      <c r="G355" s="251">
        <v>28.4</v>
      </c>
      <c r="H355" s="252">
        <v>28.4</v>
      </c>
      <c r="I355">
        <v>45.99</v>
      </c>
      <c r="J355">
        <f>G355*I355/1000</f>
        <v>1.3061160000000001</v>
      </c>
    </row>
    <row r="356" spans="5:11" ht="15" thickBot="1" x14ac:dyDescent="0.35">
      <c r="E356"/>
      <c r="F356" s="326" t="s">
        <v>350</v>
      </c>
      <c r="G356" s="253" t="s">
        <v>147</v>
      </c>
      <c r="H356" s="257">
        <v>27</v>
      </c>
    </row>
    <row r="357" spans="5:11" ht="34.799999999999997" thickBot="1" x14ac:dyDescent="0.35">
      <c r="E357"/>
      <c r="F357" s="326" t="s">
        <v>351</v>
      </c>
      <c r="G357" s="253" t="s">
        <v>147</v>
      </c>
      <c r="H357" s="269" t="s">
        <v>147</v>
      </c>
    </row>
    <row r="358" spans="5:11" ht="15" thickBot="1" x14ac:dyDescent="0.35">
      <c r="E358"/>
      <c r="F358" s="321" t="s">
        <v>148</v>
      </c>
      <c r="G358" s="251">
        <v>6.3</v>
      </c>
      <c r="H358" s="252">
        <v>6.3</v>
      </c>
      <c r="I358">
        <v>443.54</v>
      </c>
      <c r="J358">
        <f>G358*I358/1000</f>
        <v>2.7943020000000001</v>
      </c>
    </row>
    <row r="360" spans="5:11" ht="28.8" x14ac:dyDescent="0.3">
      <c r="E360"/>
      <c r="F360" s="353" t="s">
        <v>352</v>
      </c>
      <c r="K360" s="279">
        <f>J363+J365+J366+J367+J368+J369</f>
        <v>18.787171100000005</v>
      </c>
    </row>
    <row r="361" spans="5:11" ht="15.6" thickBot="1" x14ac:dyDescent="0.35">
      <c r="E361"/>
      <c r="F361" s="355" t="s">
        <v>273</v>
      </c>
    </row>
    <row r="362" spans="5:11" ht="28.2" thickBot="1" x14ac:dyDescent="0.35">
      <c r="E362"/>
      <c r="F362" s="320" t="s">
        <v>137</v>
      </c>
      <c r="G362" s="106" t="s">
        <v>138</v>
      </c>
      <c r="H362" s="107" t="s">
        <v>139</v>
      </c>
    </row>
    <row r="363" spans="5:11" ht="15" thickBot="1" x14ac:dyDescent="0.35">
      <c r="E363"/>
      <c r="F363" s="321" t="s">
        <v>353</v>
      </c>
      <c r="G363" s="111">
        <v>134</v>
      </c>
      <c r="H363" s="112">
        <v>61.7</v>
      </c>
      <c r="I363">
        <v>130</v>
      </c>
      <c r="J363">
        <f>G363*I363/1000</f>
        <v>17.420000000000002</v>
      </c>
    </row>
    <row r="364" spans="5:11" ht="15" thickBot="1" x14ac:dyDescent="0.35">
      <c r="E364"/>
      <c r="F364" s="321" t="s">
        <v>155</v>
      </c>
      <c r="G364" s="111">
        <v>18.3</v>
      </c>
      <c r="H364" s="259">
        <v>18.3</v>
      </c>
    </row>
    <row r="365" spans="5:11" ht="15" thickBot="1" x14ac:dyDescent="0.35">
      <c r="E365"/>
      <c r="F365" s="321" t="s">
        <v>331</v>
      </c>
      <c r="G365" s="111">
        <v>28.2</v>
      </c>
      <c r="H365" s="112">
        <v>22.5</v>
      </c>
      <c r="I365">
        <v>16</v>
      </c>
      <c r="J365">
        <f>G365*I365/1000</f>
        <v>0.45119999999999999</v>
      </c>
    </row>
    <row r="366" spans="5:11" ht="15" thickBot="1" x14ac:dyDescent="0.35">
      <c r="E366"/>
      <c r="F366" s="321" t="s">
        <v>260</v>
      </c>
      <c r="G366" s="111">
        <v>17.8</v>
      </c>
      <c r="H366" s="112">
        <v>15</v>
      </c>
      <c r="I366">
        <v>16</v>
      </c>
      <c r="J366">
        <f>G366*I366/1000</f>
        <v>0.2848</v>
      </c>
    </row>
    <row r="367" spans="5:11" ht="15" thickBot="1" x14ac:dyDescent="0.35">
      <c r="E367"/>
      <c r="F367" s="321" t="s">
        <v>315</v>
      </c>
      <c r="G367" s="111">
        <v>5.33</v>
      </c>
      <c r="H367" s="112">
        <v>5.33</v>
      </c>
      <c r="I367">
        <v>101.67</v>
      </c>
      <c r="J367">
        <f>G367*I367/1000</f>
        <v>0.54190110000000002</v>
      </c>
    </row>
    <row r="368" spans="5:11" ht="15" thickBot="1" x14ac:dyDescent="0.35">
      <c r="F368" s="321" t="s">
        <v>158</v>
      </c>
      <c r="G368" s="111">
        <v>1.67</v>
      </c>
      <c r="H368" s="112">
        <v>1.67</v>
      </c>
      <c r="I368">
        <v>46</v>
      </c>
      <c r="J368">
        <f>G368*I368/1000</f>
        <v>7.6819999999999999E-2</v>
      </c>
    </row>
    <row r="369" spans="5:11" ht="15" thickBot="1" x14ac:dyDescent="0.35">
      <c r="F369" s="321" t="s">
        <v>182</v>
      </c>
      <c r="G369" s="111">
        <v>0.83</v>
      </c>
      <c r="H369" s="112">
        <v>0.83</v>
      </c>
      <c r="I369">
        <v>15</v>
      </c>
      <c r="J369">
        <f>G369*I369/1000</f>
        <v>1.2449999999999999E-2</v>
      </c>
    </row>
    <row r="371" spans="5:11" x14ac:dyDescent="0.3">
      <c r="F371" s="303" t="s">
        <v>282</v>
      </c>
      <c r="G371" s="159">
        <v>200</v>
      </c>
      <c r="H371" s="159"/>
      <c r="I371">
        <v>50</v>
      </c>
      <c r="K371" s="279">
        <f>G371*I371/1000</f>
        <v>10</v>
      </c>
    </row>
    <row r="373" spans="5:11" x14ac:dyDescent="0.3">
      <c r="F373" s="303" t="s">
        <v>14</v>
      </c>
      <c r="G373">
        <v>80</v>
      </c>
      <c r="I373">
        <v>29.72</v>
      </c>
      <c r="K373" s="279">
        <f>G373*I373/1000</f>
        <v>2.3775999999999997</v>
      </c>
    </row>
    <row r="375" spans="5:11" x14ac:dyDescent="0.3">
      <c r="F375" s="303" t="s">
        <v>367</v>
      </c>
      <c r="G375">
        <v>250</v>
      </c>
      <c r="I375">
        <v>130</v>
      </c>
      <c r="K375" s="279">
        <f>G375*I375/1000</f>
        <v>32.5</v>
      </c>
    </row>
    <row r="377" spans="5:11" s="289" customFormat="1" x14ac:dyDescent="0.3">
      <c r="E377" s="359"/>
      <c r="F377" s="359" t="s">
        <v>194</v>
      </c>
      <c r="K377" s="291">
        <f>K386+K403+K412+K428+K437+K451+K458+K484+K498+K500+K501</f>
        <v>101.7989772</v>
      </c>
    </row>
    <row r="379" spans="5:11" ht="18" x14ac:dyDescent="0.3">
      <c r="F379" s="368" t="s">
        <v>195</v>
      </c>
      <c r="G379" s="141"/>
      <c r="H379" s="141"/>
      <c r="I379" s="113"/>
      <c r="J379" s="131"/>
      <c r="K379" s="149"/>
    </row>
    <row r="380" spans="5:11" hidden="1" x14ac:dyDescent="0.3">
      <c r="F380" s="361" t="s">
        <v>192</v>
      </c>
      <c r="G380" s="141"/>
      <c r="H380" s="141"/>
      <c r="I380" s="113"/>
      <c r="J380" s="119"/>
      <c r="K380" s="97"/>
    </row>
    <row r="381" spans="5:11" hidden="1" x14ac:dyDescent="0.3">
      <c r="F381" s="361" t="s">
        <v>166</v>
      </c>
      <c r="G381" s="141"/>
      <c r="H381" s="141"/>
      <c r="I381" s="113"/>
      <c r="J381" s="119"/>
      <c r="K381" s="97"/>
    </row>
    <row r="382" spans="5:11" hidden="1" x14ac:dyDescent="0.3">
      <c r="F382" s="318"/>
      <c r="G382" s="141"/>
      <c r="H382" s="141"/>
      <c r="I382" s="113"/>
      <c r="J382" s="119"/>
      <c r="K382" s="97"/>
    </row>
    <row r="383" spans="5:11" hidden="1" x14ac:dyDescent="0.3">
      <c r="F383" s="362" t="s">
        <v>167</v>
      </c>
      <c r="G383" s="141"/>
      <c r="H383" s="141"/>
      <c r="I383" s="113"/>
      <c r="J383" s="119"/>
      <c r="K383" s="97"/>
    </row>
    <row r="384" spans="5:11" hidden="1" x14ac:dyDescent="0.3">
      <c r="E384"/>
      <c r="F384" s="369"/>
      <c r="G384" s="141"/>
      <c r="H384" s="141"/>
      <c r="I384" s="113"/>
      <c r="J384" s="119"/>
      <c r="K384" s="97"/>
    </row>
    <row r="385" spans="5:11" hidden="1" x14ac:dyDescent="0.3">
      <c r="E385"/>
      <c r="F385" s="370" t="s">
        <v>196</v>
      </c>
      <c r="G385" s="141"/>
      <c r="H385" s="141"/>
      <c r="I385" s="113"/>
      <c r="J385" s="119"/>
      <c r="K385" s="97"/>
    </row>
    <row r="386" spans="5:11" ht="16.2" thickBot="1" x14ac:dyDescent="0.35">
      <c r="E386"/>
      <c r="F386" s="363" t="s">
        <v>136</v>
      </c>
      <c r="G386" s="141"/>
      <c r="H386" s="141"/>
      <c r="I386" s="113"/>
      <c r="J386" s="119"/>
      <c r="K386" s="290">
        <f>J388+J389+J391+J392+J394</f>
        <v>9.6462952000000008</v>
      </c>
    </row>
    <row r="387" spans="5:11" ht="28.2" thickBot="1" x14ac:dyDescent="0.35">
      <c r="E387"/>
      <c r="F387" s="364" t="s">
        <v>137</v>
      </c>
      <c r="G387" s="187" t="s">
        <v>138</v>
      </c>
      <c r="H387" s="188" t="s">
        <v>139</v>
      </c>
      <c r="I387" s="113"/>
      <c r="J387" s="119"/>
      <c r="K387" s="292"/>
    </row>
    <row r="388" spans="5:11" ht="15" thickBot="1" x14ac:dyDescent="0.35">
      <c r="E388"/>
      <c r="F388" s="365" t="s">
        <v>197</v>
      </c>
      <c r="G388" s="190">
        <v>43.4</v>
      </c>
      <c r="H388" s="191">
        <v>43.4</v>
      </c>
      <c r="I388" s="113">
        <v>65</v>
      </c>
      <c r="J388" s="133">
        <f>G388*I388/1000</f>
        <v>2.8210000000000002</v>
      </c>
      <c r="K388" s="292"/>
    </row>
    <row r="389" spans="5:11" ht="15" thickBot="1" x14ac:dyDescent="0.35">
      <c r="E389"/>
      <c r="F389" s="365" t="s">
        <v>144</v>
      </c>
      <c r="G389" s="190">
        <v>96</v>
      </c>
      <c r="H389" s="191">
        <v>96</v>
      </c>
      <c r="I389" s="113">
        <v>45.99</v>
      </c>
      <c r="J389" s="133">
        <f>G389*I389/1000</f>
        <v>4.4150400000000003</v>
      </c>
      <c r="K389" s="292"/>
    </row>
    <row r="390" spans="5:11" ht="15" thickBot="1" x14ac:dyDescent="0.35">
      <c r="E390"/>
      <c r="F390" s="365" t="s">
        <v>155</v>
      </c>
      <c r="G390" s="190">
        <v>63.9</v>
      </c>
      <c r="H390" s="191">
        <v>63.9</v>
      </c>
      <c r="I390" s="113"/>
      <c r="J390" s="155"/>
      <c r="K390" s="292"/>
    </row>
    <row r="391" spans="5:11" ht="15" thickBot="1" x14ac:dyDescent="0.35">
      <c r="E391"/>
      <c r="F391" s="365" t="s">
        <v>158</v>
      </c>
      <c r="G391" s="190">
        <v>5.18</v>
      </c>
      <c r="H391" s="191">
        <v>5.18</v>
      </c>
      <c r="I391" s="156">
        <v>46</v>
      </c>
      <c r="J391" s="133">
        <f>G391*I391/1000</f>
        <v>0.23827999999999996</v>
      </c>
      <c r="K391" s="292"/>
    </row>
    <row r="392" spans="5:11" ht="15" thickBot="1" x14ac:dyDescent="0.35">
      <c r="E392"/>
      <c r="F392" s="365" t="s">
        <v>182</v>
      </c>
      <c r="G392" s="190">
        <v>0.5</v>
      </c>
      <c r="H392" s="191">
        <v>0.5</v>
      </c>
      <c r="I392" s="113">
        <v>15</v>
      </c>
      <c r="J392" s="133">
        <f>G392*I392/1000</f>
        <v>7.4999999999999997E-3</v>
      </c>
      <c r="K392" s="292"/>
    </row>
    <row r="393" spans="5:11" ht="15" thickBot="1" x14ac:dyDescent="0.35">
      <c r="E393"/>
      <c r="F393" s="366" t="s">
        <v>198</v>
      </c>
      <c r="G393" s="193" t="s">
        <v>147</v>
      </c>
      <c r="H393" s="194">
        <v>195</v>
      </c>
      <c r="I393" s="113"/>
      <c r="J393" s="155"/>
      <c r="K393" s="292"/>
    </row>
    <row r="394" spans="5:11" ht="15" thickBot="1" x14ac:dyDescent="0.35">
      <c r="E394"/>
      <c r="F394" s="365" t="s">
        <v>148</v>
      </c>
      <c r="G394" s="190">
        <v>4.88</v>
      </c>
      <c r="H394" s="191">
        <v>4.88</v>
      </c>
      <c r="I394" s="156">
        <v>443.54</v>
      </c>
      <c r="J394" s="133">
        <f>G394*I394/1000</f>
        <v>2.1644752</v>
      </c>
      <c r="K394" s="292"/>
    </row>
    <row r="395" spans="5:11" x14ac:dyDescent="0.3">
      <c r="E395"/>
      <c r="F395" s="216"/>
      <c r="G395" s="119"/>
      <c r="H395" s="119"/>
      <c r="I395" s="113"/>
      <c r="J395" s="119"/>
      <c r="K395" s="292"/>
    </row>
    <row r="396" spans="5:11" ht="21" x14ac:dyDescent="0.3">
      <c r="E396"/>
      <c r="F396" s="311" t="s">
        <v>150</v>
      </c>
      <c r="G396" s="119"/>
      <c r="H396" s="119"/>
      <c r="I396" s="120"/>
      <c r="J396" s="121"/>
      <c r="K396" s="292"/>
    </row>
    <row r="397" spans="5:11" x14ac:dyDescent="0.3">
      <c r="E397"/>
      <c r="F397" s="613" t="s">
        <v>151</v>
      </c>
      <c r="G397" s="613"/>
      <c r="H397" s="613"/>
      <c r="I397" s="613"/>
      <c r="J397" s="613"/>
      <c r="K397" s="292"/>
    </row>
    <row r="398" spans="5:11" ht="16.2" thickBot="1" x14ac:dyDescent="0.35">
      <c r="E398"/>
      <c r="F398" s="312" t="s">
        <v>152</v>
      </c>
      <c r="G398" s="119"/>
      <c r="H398" s="119"/>
      <c r="I398" s="120"/>
      <c r="J398" s="121"/>
      <c r="K398" s="292"/>
    </row>
    <row r="399" spans="5:11" ht="27" thickBot="1" x14ac:dyDescent="0.35">
      <c r="E399"/>
      <c r="F399" s="313" t="s">
        <v>137</v>
      </c>
      <c r="G399" s="124" t="s">
        <v>138</v>
      </c>
      <c r="H399" s="125" t="s">
        <v>139</v>
      </c>
      <c r="I399" s="120"/>
      <c r="J399" s="121"/>
      <c r="K399" s="292"/>
    </row>
    <row r="400" spans="5:11" ht="15" thickBot="1" x14ac:dyDescent="0.35">
      <c r="E400"/>
      <c r="F400" s="314" t="s">
        <v>153</v>
      </c>
      <c r="G400" s="127">
        <v>0.5</v>
      </c>
      <c r="H400" s="128">
        <v>0.5</v>
      </c>
      <c r="I400" s="120" t="s">
        <v>154</v>
      </c>
      <c r="J400" s="129">
        <f>G400*I400/1000</f>
        <v>0.23</v>
      </c>
      <c r="K400" s="292"/>
    </row>
    <row r="401" spans="5:11" ht="15" thickBot="1" x14ac:dyDescent="0.35">
      <c r="E401"/>
      <c r="F401" s="314" t="s">
        <v>155</v>
      </c>
      <c r="G401" s="127">
        <v>54</v>
      </c>
      <c r="H401" s="128">
        <v>54</v>
      </c>
      <c r="I401" s="120"/>
      <c r="J401" s="121"/>
      <c r="K401" s="292"/>
    </row>
    <row r="402" spans="5:11" x14ac:dyDescent="0.3">
      <c r="E402"/>
      <c r="F402" s="315"/>
      <c r="G402" s="131"/>
      <c r="H402" s="131"/>
      <c r="I402" s="120"/>
      <c r="J402" s="121"/>
      <c r="K402" s="292"/>
    </row>
    <row r="403" spans="5:11" ht="18" x14ac:dyDescent="0.3">
      <c r="E403"/>
      <c r="F403" s="371" t="s">
        <v>156</v>
      </c>
      <c r="G403" s="119"/>
      <c r="H403" s="119"/>
      <c r="I403" s="120"/>
      <c r="J403" s="129"/>
      <c r="K403" s="290">
        <f>J407+J408+J409</f>
        <v>2.0750000000000002</v>
      </c>
    </row>
    <row r="404" spans="5:11" x14ac:dyDescent="0.3">
      <c r="E404"/>
      <c r="F404" s="613" t="s">
        <v>151</v>
      </c>
      <c r="G404" s="613"/>
      <c r="H404" s="613"/>
      <c r="I404" s="613"/>
      <c r="J404" s="613"/>
      <c r="K404" s="292"/>
    </row>
    <row r="405" spans="5:11" ht="16.2" thickBot="1" x14ac:dyDescent="0.35">
      <c r="E405"/>
      <c r="F405" s="312" t="s">
        <v>136</v>
      </c>
      <c r="G405" s="119"/>
      <c r="H405" s="119"/>
      <c r="I405" s="120"/>
      <c r="J405" s="121"/>
      <c r="K405" s="292"/>
    </row>
    <row r="406" spans="5:11" ht="27" thickBot="1" x14ac:dyDescent="0.35">
      <c r="E406"/>
      <c r="F406" s="313" t="s">
        <v>137</v>
      </c>
      <c r="G406" s="124" t="s">
        <v>138</v>
      </c>
      <c r="H406" s="125" t="s">
        <v>139</v>
      </c>
      <c r="I406" s="120"/>
      <c r="J406" s="121"/>
      <c r="K406" s="292"/>
    </row>
    <row r="407" spans="5:11" ht="15" thickBot="1" x14ac:dyDescent="0.35">
      <c r="E407"/>
      <c r="F407" s="314" t="s">
        <v>157</v>
      </c>
      <c r="G407" s="134" t="s">
        <v>147</v>
      </c>
      <c r="H407" s="128">
        <v>45</v>
      </c>
      <c r="I407" s="120"/>
      <c r="J407" s="129">
        <f>J400</f>
        <v>0.23</v>
      </c>
      <c r="K407" s="292"/>
    </row>
    <row r="408" spans="5:11" ht="15" thickBot="1" x14ac:dyDescent="0.35">
      <c r="E408"/>
      <c r="F408" s="314" t="s">
        <v>158</v>
      </c>
      <c r="G408" s="127">
        <v>13.5</v>
      </c>
      <c r="H408" s="128">
        <v>13.5</v>
      </c>
      <c r="I408" s="120" t="s">
        <v>159</v>
      </c>
      <c r="J408" s="129">
        <f>G408*I408/1000</f>
        <v>0.621</v>
      </c>
      <c r="K408" s="292"/>
    </row>
    <row r="409" spans="5:11" ht="15" thickBot="1" x14ac:dyDescent="0.35">
      <c r="E409"/>
      <c r="F409" s="314" t="s">
        <v>160</v>
      </c>
      <c r="G409" s="127">
        <v>7.2</v>
      </c>
      <c r="H409" s="128">
        <v>6.3</v>
      </c>
      <c r="I409" s="120" t="s">
        <v>332</v>
      </c>
      <c r="J409" s="129">
        <f>G409*I409/1000</f>
        <v>1.224</v>
      </c>
      <c r="K409" s="292"/>
    </row>
    <row r="410" spans="5:11" ht="15" thickBot="1" x14ac:dyDescent="0.35">
      <c r="E410"/>
      <c r="F410" s="314" t="s">
        <v>155</v>
      </c>
      <c r="G410" s="127">
        <v>135</v>
      </c>
      <c r="H410" s="128">
        <v>135</v>
      </c>
      <c r="I410" s="120"/>
      <c r="J410" s="121"/>
      <c r="K410" s="292"/>
    </row>
    <row r="411" spans="5:11" x14ac:dyDescent="0.3">
      <c r="E411"/>
      <c r="F411" s="310"/>
      <c r="I411" s="96"/>
      <c r="K411" s="292"/>
    </row>
    <row r="412" spans="5:11" ht="18" x14ac:dyDescent="0.3">
      <c r="E412"/>
      <c r="F412" s="372" t="s">
        <v>199</v>
      </c>
      <c r="J412" s="135"/>
      <c r="K412" s="290">
        <f>J423+J425</f>
        <v>7.39</v>
      </c>
    </row>
    <row r="413" spans="5:11" x14ac:dyDescent="0.3">
      <c r="E413"/>
      <c r="F413" s="373" t="s">
        <v>129</v>
      </c>
      <c r="J413" s="135"/>
      <c r="K413" s="292"/>
    </row>
    <row r="414" spans="5:11" x14ac:dyDescent="0.3">
      <c r="E414"/>
      <c r="F414" s="373"/>
      <c r="I414" s="197"/>
      <c r="J414" s="135"/>
      <c r="K414" s="292"/>
    </row>
    <row r="415" spans="5:11" x14ac:dyDescent="0.3">
      <c r="E415"/>
      <c r="F415" s="374" t="s">
        <v>130</v>
      </c>
      <c r="I415" s="197"/>
      <c r="J415" s="135"/>
      <c r="K415" s="292"/>
    </row>
    <row r="416" spans="5:11" x14ac:dyDescent="0.3">
      <c r="E416"/>
      <c r="F416" s="203" t="s">
        <v>131</v>
      </c>
      <c r="I416" s="197"/>
      <c r="J416" s="135"/>
      <c r="K416" s="292"/>
    </row>
    <row r="417" spans="5:11" x14ac:dyDescent="0.3">
      <c r="E417"/>
      <c r="F417" s="203" t="s">
        <v>132</v>
      </c>
      <c r="I417" s="197"/>
      <c r="J417" s="135"/>
      <c r="K417" s="292"/>
    </row>
    <row r="418" spans="5:11" ht="15" thickBot="1" x14ac:dyDescent="0.35">
      <c r="E418"/>
      <c r="F418" s="375"/>
      <c r="I418" s="197"/>
      <c r="J418" s="135"/>
      <c r="K418" s="292"/>
    </row>
    <row r="419" spans="5:11" ht="15" hidden="1" thickBot="1" x14ac:dyDescent="0.35">
      <c r="E419"/>
      <c r="F419" s="376" t="s">
        <v>200</v>
      </c>
      <c r="I419" s="197"/>
      <c r="J419" s="135"/>
      <c r="K419" s="292"/>
    </row>
    <row r="420" spans="5:11" ht="15" hidden="1" thickBot="1" x14ac:dyDescent="0.35">
      <c r="E420"/>
      <c r="F420" s="205" t="s">
        <v>201</v>
      </c>
      <c r="I420" s="197"/>
      <c r="J420" s="135"/>
      <c r="K420" s="292"/>
    </row>
    <row r="421" spans="5:11" ht="47.4" hidden="1" thickBot="1" x14ac:dyDescent="0.35">
      <c r="E421"/>
      <c r="F421" s="206" t="s">
        <v>152</v>
      </c>
      <c r="I421" s="197"/>
      <c r="J421" s="135"/>
      <c r="K421" s="292"/>
    </row>
    <row r="422" spans="5:11" ht="15" thickBot="1" x14ac:dyDescent="0.35">
      <c r="E422"/>
      <c r="F422" s="207" t="s">
        <v>137</v>
      </c>
      <c r="G422" s="294" t="s">
        <v>138</v>
      </c>
      <c r="H422" s="295" t="s">
        <v>139</v>
      </c>
      <c r="I422" s="197"/>
      <c r="J422" s="135"/>
      <c r="K422" s="292"/>
    </row>
    <row r="423" spans="5:11" ht="15" thickBot="1" x14ac:dyDescent="0.35">
      <c r="E423"/>
      <c r="F423" s="195" t="s">
        <v>148</v>
      </c>
      <c r="G423" s="296">
        <v>12.5</v>
      </c>
      <c r="H423" s="297">
        <v>12.5</v>
      </c>
      <c r="I423" s="197">
        <v>443.54</v>
      </c>
      <c r="J423" s="135">
        <f>G423*I423/1000</f>
        <v>5.5442499999999999</v>
      </c>
      <c r="K423" s="292"/>
    </row>
    <row r="424" spans="5:11" ht="15" thickBot="1" x14ac:dyDescent="0.35">
      <c r="E424"/>
      <c r="F424" s="195" t="s">
        <v>202</v>
      </c>
      <c r="G424" s="296">
        <v>12.5</v>
      </c>
      <c r="H424" s="297">
        <v>12.5</v>
      </c>
      <c r="I424" s="197"/>
      <c r="J424" s="135"/>
      <c r="K424" s="292"/>
    </row>
    <row r="425" spans="5:11" ht="15" thickBot="1" x14ac:dyDescent="0.35">
      <c r="E425"/>
      <c r="F425" s="195" t="s">
        <v>184</v>
      </c>
      <c r="G425" s="296">
        <v>37.5</v>
      </c>
      <c r="H425" s="296">
        <v>37.5</v>
      </c>
      <c r="I425" s="120" t="s">
        <v>185</v>
      </c>
      <c r="J425" s="135">
        <f>G425*I425/1000</f>
        <v>1.84575</v>
      </c>
      <c r="K425" s="292"/>
    </row>
    <row r="426" spans="5:11" ht="15" thickBot="1" x14ac:dyDescent="0.35">
      <c r="E426"/>
      <c r="F426" s="195" t="s">
        <v>203</v>
      </c>
      <c r="G426" s="296">
        <v>37.5</v>
      </c>
      <c r="H426" s="296">
        <v>37.5</v>
      </c>
      <c r="I426" s="197"/>
      <c r="J426" s="135"/>
      <c r="K426" s="292"/>
    </row>
    <row r="427" spans="5:11" x14ac:dyDescent="0.3">
      <c r="E427"/>
      <c r="K427" s="293"/>
    </row>
    <row r="428" spans="5:11" ht="17.399999999999999" x14ac:dyDescent="0.3">
      <c r="E428"/>
      <c r="F428" s="343" t="s">
        <v>283</v>
      </c>
      <c r="G428" s="84"/>
      <c r="H428" s="84"/>
      <c r="K428" s="279">
        <f>J433+J434</f>
        <v>13.1652</v>
      </c>
    </row>
    <row r="429" spans="5:11" x14ac:dyDescent="0.3">
      <c r="E429"/>
      <c r="F429" s="344"/>
      <c r="G429" s="84"/>
      <c r="H429" s="84"/>
    </row>
    <row r="430" spans="5:11" ht="15.6" x14ac:dyDescent="0.3">
      <c r="E430"/>
      <c r="F430" s="345"/>
      <c r="G430" s="621" t="s">
        <v>285</v>
      </c>
      <c r="H430" s="621"/>
    </row>
    <row r="431" spans="5:11" ht="15.6" x14ac:dyDescent="0.3">
      <c r="E431"/>
      <c r="F431" s="346"/>
      <c r="G431" s="621" t="s">
        <v>286</v>
      </c>
      <c r="H431" s="621"/>
    </row>
    <row r="432" spans="5:11" ht="31.2" x14ac:dyDescent="0.3">
      <c r="E432"/>
      <c r="F432" s="345" t="s">
        <v>284</v>
      </c>
      <c r="G432" s="11" t="s">
        <v>138</v>
      </c>
      <c r="H432" s="11" t="s">
        <v>139</v>
      </c>
    </row>
    <row r="433" spans="5:11" ht="16.2" thickBot="1" x14ac:dyDescent="0.35">
      <c r="E433"/>
      <c r="F433" s="345" t="s">
        <v>287</v>
      </c>
      <c r="G433" s="384">
        <v>70.8</v>
      </c>
      <c r="H433" s="384">
        <v>60</v>
      </c>
      <c r="I433">
        <v>128</v>
      </c>
      <c r="J433">
        <f>G433*I433/1000</f>
        <v>9.0624000000000002</v>
      </c>
    </row>
    <row r="434" spans="5:11" ht="16.2" thickBot="1" x14ac:dyDescent="0.35">
      <c r="E434"/>
      <c r="F434" s="345" t="s">
        <v>320</v>
      </c>
      <c r="G434" s="384">
        <v>63.12</v>
      </c>
      <c r="H434" s="384">
        <v>60</v>
      </c>
      <c r="I434">
        <v>65</v>
      </c>
      <c r="J434">
        <f>G434*I434/1000</f>
        <v>4.1028000000000002</v>
      </c>
    </row>
    <row r="435" spans="5:11" ht="16.2" thickBot="1" x14ac:dyDescent="0.35">
      <c r="E435"/>
      <c r="F435" s="345" t="s">
        <v>288</v>
      </c>
      <c r="G435" s="385"/>
      <c r="H435" s="384">
        <v>120</v>
      </c>
    </row>
    <row r="436" spans="5:11" x14ac:dyDescent="0.3">
      <c r="E436"/>
      <c r="K436" s="293"/>
    </row>
    <row r="437" spans="5:11" ht="25.2" thickBot="1" x14ac:dyDescent="0.35">
      <c r="E437"/>
      <c r="F437" s="302" t="s">
        <v>354</v>
      </c>
      <c r="K437" s="298">
        <f>J439+J440+J442+J443+J444+J445+J446+J447</f>
        <v>3.2665500000000001</v>
      </c>
    </row>
    <row r="438" spans="5:11" ht="15" thickBot="1" x14ac:dyDescent="0.35">
      <c r="E438"/>
      <c r="F438" s="323" t="s">
        <v>137</v>
      </c>
      <c r="G438" s="249" t="s">
        <v>138</v>
      </c>
      <c r="H438" s="250" t="s">
        <v>139</v>
      </c>
      <c r="K438" s="293"/>
    </row>
    <row r="439" spans="5:11" ht="15" thickBot="1" x14ac:dyDescent="0.35">
      <c r="E439"/>
      <c r="F439" s="321" t="s">
        <v>355</v>
      </c>
      <c r="G439" s="251">
        <v>50</v>
      </c>
      <c r="H439" s="252">
        <v>40</v>
      </c>
      <c r="I439">
        <v>12</v>
      </c>
      <c r="J439">
        <f>G439*I439/1000</f>
        <v>0.6</v>
      </c>
      <c r="K439" s="293"/>
    </row>
    <row r="440" spans="5:11" ht="15" thickBot="1" x14ac:dyDescent="0.35">
      <c r="E440"/>
      <c r="F440" s="321" t="s">
        <v>289</v>
      </c>
      <c r="G440" s="251">
        <v>25</v>
      </c>
      <c r="H440" s="252">
        <v>20</v>
      </c>
      <c r="I440">
        <v>14</v>
      </c>
      <c r="J440">
        <f t="shared" ref="J440:J447" si="9">G440*I440/1000</f>
        <v>0.35</v>
      </c>
      <c r="K440" s="293"/>
    </row>
    <row r="441" spans="5:11" ht="29.4" hidden="1" thickBot="1" x14ac:dyDescent="0.35">
      <c r="E441"/>
      <c r="F441" s="321" t="s">
        <v>356</v>
      </c>
      <c r="G441" s="251">
        <v>21.5</v>
      </c>
      <c r="H441" s="252">
        <v>15</v>
      </c>
      <c r="J441">
        <f t="shared" si="9"/>
        <v>0</v>
      </c>
      <c r="K441" s="293"/>
    </row>
    <row r="442" spans="5:11" ht="15" thickBot="1" x14ac:dyDescent="0.35">
      <c r="E442"/>
      <c r="F442" s="321" t="s">
        <v>253</v>
      </c>
      <c r="G442" s="251">
        <v>26.8</v>
      </c>
      <c r="H442" s="252">
        <v>20</v>
      </c>
      <c r="I442">
        <v>13</v>
      </c>
      <c r="J442">
        <f t="shared" si="9"/>
        <v>0.34840000000000004</v>
      </c>
      <c r="K442" s="293"/>
    </row>
    <row r="443" spans="5:11" ht="15" thickBot="1" x14ac:dyDescent="0.35">
      <c r="E443"/>
      <c r="F443" s="321" t="s">
        <v>259</v>
      </c>
      <c r="G443" s="251">
        <v>15.8</v>
      </c>
      <c r="H443" s="252">
        <v>12.5</v>
      </c>
      <c r="I443">
        <v>16</v>
      </c>
      <c r="J443">
        <f t="shared" si="9"/>
        <v>0.25280000000000002</v>
      </c>
      <c r="K443" s="293"/>
    </row>
    <row r="444" spans="5:11" ht="15" thickBot="1" x14ac:dyDescent="0.35">
      <c r="E444"/>
      <c r="F444" s="321" t="s">
        <v>260</v>
      </c>
      <c r="G444" s="251">
        <v>12</v>
      </c>
      <c r="H444" s="252">
        <v>10</v>
      </c>
      <c r="I444">
        <v>16</v>
      </c>
      <c r="J444">
        <f t="shared" si="9"/>
        <v>0.192</v>
      </c>
      <c r="K444" s="293"/>
    </row>
    <row r="445" spans="5:11" ht="15" thickBot="1" x14ac:dyDescent="0.35">
      <c r="E445"/>
      <c r="F445" s="321" t="s">
        <v>250</v>
      </c>
      <c r="G445" s="251">
        <v>5</v>
      </c>
      <c r="H445" s="252">
        <v>5</v>
      </c>
      <c r="I445">
        <v>101.67</v>
      </c>
      <c r="J445">
        <f t="shared" si="9"/>
        <v>0.50834999999999997</v>
      </c>
      <c r="K445" s="293"/>
    </row>
    <row r="446" spans="5:11" ht="15" thickBot="1" x14ac:dyDescent="0.35">
      <c r="E446"/>
      <c r="F446" s="321" t="s">
        <v>158</v>
      </c>
      <c r="G446" s="251">
        <v>2.5</v>
      </c>
      <c r="H446" s="252">
        <v>2.5</v>
      </c>
      <c r="I446">
        <v>46</v>
      </c>
      <c r="J446">
        <f t="shared" si="9"/>
        <v>0.115</v>
      </c>
      <c r="K446" s="293"/>
    </row>
    <row r="447" spans="5:11" ht="15" thickBot="1" x14ac:dyDescent="0.35">
      <c r="E447"/>
      <c r="F447" s="321" t="s">
        <v>290</v>
      </c>
      <c r="G447" s="251">
        <v>7.5</v>
      </c>
      <c r="H447" s="252">
        <v>7.5</v>
      </c>
      <c r="I447">
        <v>120</v>
      </c>
      <c r="J447">
        <f t="shared" si="9"/>
        <v>0.9</v>
      </c>
      <c r="K447" s="293"/>
    </row>
    <row r="448" spans="5:11" ht="15" thickBot="1" x14ac:dyDescent="0.35">
      <c r="E448"/>
      <c r="F448" s="321" t="s">
        <v>155</v>
      </c>
      <c r="G448" s="251">
        <v>200</v>
      </c>
      <c r="H448" s="252">
        <v>200</v>
      </c>
      <c r="K448" s="293"/>
    </row>
    <row r="449" spans="5:11" ht="15" thickBot="1" x14ac:dyDescent="0.35">
      <c r="E449"/>
      <c r="F449" s="321" t="s">
        <v>291</v>
      </c>
      <c r="G449" s="251">
        <v>200</v>
      </c>
      <c r="H449" s="252">
        <v>200</v>
      </c>
      <c r="K449" s="293"/>
    </row>
    <row r="450" spans="5:11" x14ac:dyDescent="0.3">
      <c r="E450"/>
      <c r="K450" s="293"/>
    </row>
    <row r="451" spans="5:11" ht="25.2" thickBot="1" x14ac:dyDescent="0.35">
      <c r="E451"/>
      <c r="F451" s="302" t="s">
        <v>266</v>
      </c>
      <c r="K451" s="298">
        <f>J453+J456</f>
        <v>8.2799820000000004</v>
      </c>
    </row>
    <row r="452" spans="5:11" ht="15" thickBot="1" x14ac:dyDescent="0.35">
      <c r="E452"/>
      <c r="F452" s="323" t="s">
        <v>137</v>
      </c>
      <c r="G452" s="249" t="s">
        <v>138</v>
      </c>
      <c r="H452" s="250" t="s">
        <v>139</v>
      </c>
      <c r="K452" s="293"/>
    </row>
    <row r="453" spans="5:11" ht="15" thickBot="1" x14ac:dyDescent="0.35">
      <c r="E453"/>
      <c r="F453" s="321" t="s">
        <v>269</v>
      </c>
      <c r="G453" s="251">
        <v>82.8</v>
      </c>
      <c r="H453" s="252">
        <v>82.8</v>
      </c>
      <c r="I453">
        <v>56.61</v>
      </c>
      <c r="J453">
        <f t="shared" ref="J453" si="10">G453*I453/1000</f>
        <v>4.6873079999999998</v>
      </c>
      <c r="K453" s="293"/>
    </row>
    <row r="454" spans="5:11" ht="15" thickBot="1" x14ac:dyDescent="0.35">
      <c r="E454"/>
      <c r="F454" s="321" t="s">
        <v>155</v>
      </c>
      <c r="G454" s="251">
        <v>122</v>
      </c>
      <c r="H454" s="252">
        <v>122</v>
      </c>
      <c r="K454" s="293"/>
    </row>
    <row r="455" spans="5:11" ht="15" thickBot="1" x14ac:dyDescent="0.35">
      <c r="E455"/>
      <c r="F455" s="326" t="s">
        <v>270</v>
      </c>
      <c r="G455" s="253" t="s">
        <v>147</v>
      </c>
      <c r="H455" s="257">
        <v>173</v>
      </c>
      <c r="K455" s="293"/>
    </row>
    <row r="456" spans="5:11" ht="15" thickBot="1" x14ac:dyDescent="0.35">
      <c r="E456"/>
      <c r="F456" s="321" t="s">
        <v>148</v>
      </c>
      <c r="G456" s="251">
        <v>8.1</v>
      </c>
      <c r="H456" s="252">
        <v>8.1</v>
      </c>
      <c r="I456">
        <v>443.54</v>
      </c>
      <c r="J456">
        <f t="shared" ref="J456" si="11">G456*I456/1000</f>
        <v>3.5926740000000001</v>
      </c>
      <c r="K456" s="293"/>
    </row>
    <row r="457" spans="5:11" x14ac:dyDescent="0.3">
      <c r="E457"/>
      <c r="K457" s="293"/>
    </row>
    <row r="458" spans="5:11" ht="28.8" x14ac:dyDescent="0.3">
      <c r="E458"/>
      <c r="F458" s="353" t="s">
        <v>360</v>
      </c>
      <c r="K458" s="298">
        <f>J472+J476+J477+J478+J479+J480</f>
        <v>27.247349999999997</v>
      </c>
    </row>
    <row r="459" spans="5:11" hidden="1" x14ac:dyDescent="0.3">
      <c r="E459"/>
      <c r="F459" s="354" t="s">
        <v>129</v>
      </c>
      <c r="K459" s="293"/>
    </row>
    <row r="460" spans="5:11" hidden="1" x14ac:dyDescent="0.3">
      <c r="E460"/>
      <c r="K460" s="293"/>
    </row>
    <row r="461" spans="5:11" hidden="1" x14ac:dyDescent="0.3">
      <c r="E461"/>
      <c r="F461" s="325" t="s">
        <v>130</v>
      </c>
      <c r="K461" s="293"/>
    </row>
    <row r="462" spans="5:11" hidden="1" x14ac:dyDescent="0.3">
      <c r="E462"/>
      <c r="F462" s="328" t="s">
        <v>131</v>
      </c>
      <c r="K462" s="293"/>
    </row>
    <row r="463" spans="5:11" hidden="1" x14ac:dyDescent="0.3">
      <c r="E463"/>
      <c r="F463" s="328" t="s">
        <v>132</v>
      </c>
      <c r="K463" s="293"/>
    </row>
    <row r="464" spans="5:11" hidden="1" x14ac:dyDescent="0.3">
      <c r="E464"/>
      <c r="F464" s="357"/>
      <c r="K464" s="293"/>
    </row>
    <row r="465" spans="5:11" hidden="1" x14ac:dyDescent="0.3">
      <c r="E465"/>
      <c r="F465" s="354" t="s">
        <v>361</v>
      </c>
      <c r="K465" s="293"/>
    </row>
    <row r="466" spans="5:11" x14ac:dyDescent="0.3">
      <c r="E466"/>
      <c r="F466" s="354" t="s">
        <v>362</v>
      </c>
      <c r="K466" s="293"/>
    </row>
    <row r="467" spans="5:11" ht="15.6" thickBot="1" x14ac:dyDescent="0.35">
      <c r="E467"/>
      <c r="F467" s="355" t="s">
        <v>273</v>
      </c>
      <c r="K467" s="293"/>
    </row>
    <row r="468" spans="5:11" ht="28.2" thickBot="1" x14ac:dyDescent="0.35">
      <c r="E468"/>
      <c r="F468" s="320" t="s">
        <v>137</v>
      </c>
      <c r="G468" s="106" t="s">
        <v>138</v>
      </c>
      <c r="H468" s="107" t="s">
        <v>139</v>
      </c>
      <c r="K468" s="293"/>
    </row>
    <row r="469" spans="5:11" ht="29.4" hidden="1" thickBot="1" x14ac:dyDescent="0.35">
      <c r="E469"/>
      <c r="F469" s="321" t="s">
        <v>357</v>
      </c>
      <c r="G469" s="111">
        <v>113</v>
      </c>
      <c r="H469" s="112">
        <v>83</v>
      </c>
      <c r="K469" s="293"/>
    </row>
    <row r="470" spans="5:11" ht="29.4" hidden="1" thickBot="1" x14ac:dyDescent="0.35">
      <c r="E470"/>
      <c r="F470" s="321" t="s">
        <v>358</v>
      </c>
      <c r="G470" s="111">
        <v>113</v>
      </c>
      <c r="H470" s="112">
        <v>83</v>
      </c>
      <c r="K470" s="293"/>
    </row>
    <row r="471" spans="5:11" ht="29.4" hidden="1" thickBot="1" x14ac:dyDescent="0.35">
      <c r="E471"/>
      <c r="F471" s="321" t="s">
        <v>363</v>
      </c>
      <c r="G471" s="111">
        <v>113</v>
      </c>
      <c r="H471" s="112">
        <v>83</v>
      </c>
      <c r="K471" s="293"/>
    </row>
    <row r="472" spans="5:11" ht="15" thickBot="1" x14ac:dyDescent="0.35">
      <c r="E472"/>
      <c r="F472" s="321" t="s">
        <v>343</v>
      </c>
      <c r="G472" s="111">
        <v>87</v>
      </c>
      <c r="H472" s="112">
        <v>74</v>
      </c>
      <c r="I472">
        <v>295</v>
      </c>
      <c r="J472">
        <f>G472*I472/1000</f>
        <v>25.664999999999999</v>
      </c>
      <c r="K472" s="293"/>
    </row>
    <row r="473" spans="5:11" ht="15" thickBot="1" x14ac:dyDescent="0.35">
      <c r="E473"/>
      <c r="F473" s="321" t="s">
        <v>344</v>
      </c>
      <c r="G473" s="111">
        <v>87</v>
      </c>
      <c r="H473" s="112">
        <v>74</v>
      </c>
      <c r="J473">
        <f t="shared" ref="J473:J480" si="12">G473*I473/1000</f>
        <v>0</v>
      </c>
      <c r="K473" s="293"/>
    </row>
    <row r="474" spans="5:11" ht="15" hidden="1" thickBot="1" x14ac:dyDescent="0.35">
      <c r="E474"/>
      <c r="F474" s="321" t="s">
        <v>364</v>
      </c>
      <c r="G474" s="111">
        <v>110</v>
      </c>
      <c r="H474" s="112">
        <v>79</v>
      </c>
      <c r="J474">
        <f t="shared" si="12"/>
        <v>0</v>
      </c>
      <c r="K474" s="293"/>
    </row>
    <row r="475" spans="5:11" ht="15" hidden="1" thickBot="1" x14ac:dyDescent="0.35">
      <c r="E475"/>
      <c r="F475" s="321" t="s">
        <v>365</v>
      </c>
      <c r="G475" s="111">
        <v>110</v>
      </c>
      <c r="H475" s="112">
        <v>79</v>
      </c>
      <c r="J475">
        <f t="shared" si="12"/>
        <v>0</v>
      </c>
      <c r="K475" s="293"/>
    </row>
    <row r="476" spans="5:11" ht="15" thickBot="1" x14ac:dyDescent="0.35">
      <c r="E476"/>
      <c r="F476" s="321" t="s">
        <v>259</v>
      </c>
      <c r="G476" s="111">
        <v>5</v>
      </c>
      <c r="H476" s="112">
        <v>4</v>
      </c>
      <c r="I476">
        <v>16</v>
      </c>
      <c r="J476">
        <f t="shared" si="12"/>
        <v>0.08</v>
      </c>
      <c r="K476" s="293"/>
    </row>
    <row r="477" spans="5:11" ht="15" thickBot="1" x14ac:dyDescent="0.35">
      <c r="E477"/>
      <c r="F477" s="321" t="s">
        <v>260</v>
      </c>
      <c r="G477" s="111">
        <v>5</v>
      </c>
      <c r="H477" s="112">
        <v>4</v>
      </c>
      <c r="I477">
        <v>16</v>
      </c>
      <c r="J477">
        <f t="shared" si="12"/>
        <v>0.08</v>
      </c>
      <c r="K477" s="293"/>
    </row>
    <row r="478" spans="5:11" ht="15" thickBot="1" x14ac:dyDescent="0.35">
      <c r="E478"/>
      <c r="F478" s="321" t="s">
        <v>250</v>
      </c>
      <c r="G478" s="111">
        <v>5</v>
      </c>
      <c r="H478" s="112">
        <v>5</v>
      </c>
      <c r="I478">
        <v>101.67</v>
      </c>
      <c r="J478">
        <f t="shared" si="12"/>
        <v>0.50834999999999997</v>
      </c>
      <c r="K478" s="293"/>
    </row>
    <row r="479" spans="5:11" ht="15" thickBot="1" x14ac:dyDescent="0.35">
      <c r="E479"/>
      <c r="F479" s="321" t="s">
        <v>290</v>
      </c>
      <c r="G479" s="111">
        <v>7</v>
      </c>
      <c r="H479" s="112">
        <v>7</v>
      </c>
      <c r="I479">
        <v>120</v>
      </c>
      <c r="J479">
        <f t="shared" si="12"/>
        <v>0.84</v>
      </c>
      <c r="K479" s="293"/>
    </row>
    <row r="480" spans="5:11" ht="15" thickBot="1" x14ac:dyDescent="0.35">
      <c r="E480"/>
      <c r="F480" s="321" t="s">
        <v>171</v>
      </c>
      <c r="G480" s="111">
        <v>2</v>
      </c>
      <c r="H480" s="112">
        <v>2</v>
      </c>
      <c r="I480">
        <v>37</v>
      </c>
      <c r="J480">
        <f t="shared" si="12"/>
        <v>7.3999999999999996E-2</v>
      </c>
      <c r="K480" s="293"/>
    </row>
    <row r="481" spans="5:11" ht="15" thickBot="1" x14ac:dyDescent="0.35">
      <c r="E481"/>
      <c r="F481" s="330" t="s">
        <v>359</v>
      </c>
      <c r="G481" s="116" t="s">
        <v>147</v>
      </c>
      <c r="H481" s="117">
        <v>50</v>
      </c>
      <c r="K481" s="293"/>
    </row>
    <row r="482" spans="5:11" ht="15" thickBot="1" x14ac:dyDescent="0.35">
      <c r="E482"/>
      <c r="F482" s="330" t="s">
        <v>366</v>
      </c>
      <c r="G482" s="116" t="s">
        <v>147</v>
      </c>
      <c r="H482" s="117">
        <v>50</v>
      </c>
      <c r="K482" s="293"/>
    </row>
    <row r="483" spans="5:11" x14ac:dyDescent="0.3">
      <c r="E483"/>
      <c r="K483" s="293"/>
    </row>
    <row r="484" spans="5:11" ht="21" x14ac:dyDescent="0.3">
      <c r="E484"/>
      <c r="F484" s="337" t="s">
        <v>150</v>
      </c>
      <c r="G484" s="119"/>
      <c r="H484" s="119"/>
      <c r="I484" s="161"/>
      <c r="J484" s="129"/>
      <c r="K484" s="290">
        <f>J491+J493</f>
        <v>0.85099999999999998</v>
      </c>
    </row>
    <row r="485" spans="5:11" x14ac:dyDescent="0.3">
      <c r="E485"/>
      <c r="F485" s="338" t="s">
        <v>166</v>
      </c>
      <c r="G485" s="119"/>
      <c r="H485" s="119"/>
      <c r="I485" s="161"/>
      <c r="J485" s="121"/>
      <c r="K485" s="97"/>
    </row>
    <row r="486" spans="5:11" x14ac:dyDescent="0.3">
      <c r="E486"/>
      <c r="F486" s="216"/>
      <c r="G486" s="119"/>
      <c r="H486" s="119"/>
      <c r="I486" s="161"/>
      <c r="J486" s="121"/>
      <c r="K486" s="97"/>
    </row>
    <row r="487" spans="5:11" x14ac:dyDescent="0.3">
      <c r="E487"/>
      <c r="F487" s="339" t="s">
        <v>167</v>
      </c>
      <c r="G487" s="119"/>
      <c r="H487" s="119"/>
      <c r="I487" s="161"/>
      <c r="J487" s="121"/>
      <c r="K487" s="97"/>
    </row>
    <row r="488" spans="5:11" x14ac:dyDescent="0.3">
      <c r="E488"/>
      <c r="F488" s="340" t="s">
        <v>175</v>
      </c>
      <c r="G488" s="119"/>
      <c r="H488" s="119"/>
      <c r="I488" s="161"/>
      <c r="J488" s="121"/>
      <c r="K488" s="97"/>
    </row>
    <row r="489" spans="5:11" ht="15.6" x14ac:dyDescent="0.3">
      <c r="E489"/>
      <c r="F489" s="312" t="s">
        <v>152</v>
      </c>
      <c r="G489" s="119"/>
      <c r="H489" s="119"/>
      <c r="I489" s="161"/>
      <c r="J489" s="121"/>
      <c r="K489" s="97"/>
    </row>
    <row r="490" spans="5:11" ht="26.4" x14ac:dyDescent="0.3">
      <c r="E490"/>
      <c r="F490" s="341" t="s">
        <v>137</v>
      </c>
      <c r="G490" s="167" t="s">
        <v>138</v>
      </c>
      <c r="H490" s="167" t="s">
        <v>139</v>
      </c>
      <c r="I490" s="161"/>
      <c r="J490" s="121"/>
      <c r="K490" s="97"/>
    </row>
    <row r="491" spans="5:11" x14ac:dyDescent="0.3">
      <c r="E491"/>
      <c r="F491" s="342" t="s">
        <v>153</v>
      </c>
      <c r="G491" s="169">
        <v>0.5</v>
      </c>
      <c r="H491" s="169">
        <v>0.5</v>
      </c>
      <c r="I491" s="161" t="s">
        <v>154</v>
      </c>
      <c r="J491" s="135">
        <f>G491*I491/1000</f>
        <v>0.23</v>
      </c>
      <c r="K491" s="97"/>
    </row>
    <row r="492" spans="5:11" x14ac:dyDescent="0.3">
      <c r="E492"/>
      <c r="F492" s="342" t="s">
        <v>155</v>
      </c>
      <c r="G492" s="169">
        <v>54</v>
      </c>
      <c r="H492" s="169">
        <v>54</v>
      </c>
      <c r="I492" s="161"/>
      <c r="J492" s="135"/>
      <c r="K492" s="97"/>
    </row>
    <row r="493" spans="5:11" x14ac:dyDescent="0.3">
      <c r="E493"/>
      <c r="F493" s="342" t="s">
        <v>158</v>
      </c>
      <c r="G493" s="169">
        <v>13.5</v>
      </c>
      <c r="H493" s="169">
        <v>13.5</v>
      </c>
      <c r="I493" s="161" t="s">
        <v>159</v>
      </c>
      <c r="J493" s="135">
        <f>G493*I493/1000</f>
        <v>0.621</v>
      </c>
      <c r="K493" s="97"/>
    </row>
    <row r="494" spans="5:11" x14ac:dyDescent="0.3">
      <c r="E494"/>
      <c r="F494" s="342" t="s">
        <v>155</v>
      </c>
      <c r="G494" s="169">
        <v>135</v>
      </c>
      <c r="H494" s="169">
        <v>135</v>
      </c>
      <c r="I494" s="161"/>
      <c r="J494" s="135"/>
      <c r="K494" s="97"/>
    </row>
    <row r="495" spans="5:11" ht="15" thickBot="1" x14ac:dyDescent="0.35">
      <c r="E495"/>
      <c r="F495" s="342"/>
      <c r="G495" s="169"/>
      <c r="H495" s="169"/>
      <c r="I495" s="161"/>
      <c r="J495" s="135"/>
      <c r="K495" s="97"/>
    </row>
    <row r="496" spans="5:11" ht="15" thickBot="1" x14ac:dyDescent="0.35">
      <c r="F496" s="195"/>
      <c r="G496" s="196"/>
      <c r="H496" s="196"/>
      <c r="I496" s="120"/>
      <c r="J496" s="135"/>
      <c r="K496" s="97"/>
    </row>
    <row r="497" spans="5:11" ht="15" thickBot="1" x14ac:dyDescent="0.35">
      <c r="F497" s="195"/>
      <c r="G497" s="196"/>
      <c r="H497" s="196"/>
      <c r="I497" s="197"/>
      <c r="J497" s="135"/>
      <c r="K497" s="97"/>
    </row>
    <row r="498" spans="5:11" x14ac:dyDescent="0.3">
      <c r="F498" s="303" t="s">
        <v>14</v>
      </c>
      <c r="G498">
        <v>80</v>
      </c>
      <c r="I498">
        <v>29.72</v>
      </c>
      <c r="K498" s="279">
        <f>G498*I498/1000</f>
        <v>2.3775999999999997</v>
      </c>
    </row>
    <row r="500" spans="5:11" x14ac:dyDescent="0.3">
      <c r="F500" s="303" t="s">
        <v>391</v>
      </c>
      <c r="G500">
        <v>250</v>
      </c>
      <c r="I500">
        <v>110</v>
      </c>
      <c r="K500" s="279">
        <f>G500*I500/1000</f>
        <v>27.5</v>
      </c>
    </row>
    <row r="501" spans="5:11" x14ac:dyDescent="0.3">
      <c r="K501" s="279">
        <f>G501*I501/1000</f>
        <v>0</v>
      </c>
    </row>
    <row r="502" spans="5:11" s="289" customFormat="1" x14ac:dyDescent="0.3">
      <c r="E502" s="359"/>
      <c r="F502" s="359" t="s">
        <v>368</v>
      </c>
      <c r="K502" s="291">
        <f>K511+K523+K526+K539+K541+K558+K567+K597+K609+K611</f>
        <v>131.78570839999998</v>
      </c>
    </row>
    <row r="504" spans="5:11" ht="29.4" x14ac:dyDescent="0.3">
      <c r="F504" s="305" t="s">
        <v>205</v>
      </c>
      <c r="I504" s="96"/>
      <c r="K504" s="277"/>
    </row>
    <row r="505" spans="5:11" x14ac:dyDescent="0.3">
      <c r="F505" s="332" t="s">
        <v>129</v>
      </c>
      <c r="I505" s="96"/>
      <c r="K505" s="277"/>
    </row>
    <row r="506" spans="5:11" x14ac:dyDescent="0.3">
      <c r="F506" s="310"/>
      <c r="I506" s="96"/>
      <c r="K506" s="277"/>
    </row>
    <row r="507" spans="5:11" x14ac:dyDescent="0.3">
      <c r="F507" s="333" t="s">
        <v>130</v>
      </c>
      <c r="I507" s="96"/>
      <c r="K507" s="277"/>
    </row>
    <row r="508" spans="5:11" x14ac:dyDescent="0.3">
      <c r="F508" s="334" t="s">
        <v>131</v>
      </c>
      <c r="I508" s="96"/>
      <c r="K508" s="277"/>
    </row>
    <row r="509" spans="5:11" x14ac:dyDescent="0.3">
      <c r="F509" s="334" t="s">
        <v>132</v>
      </c>
      <c r="I509" s="96"/>
      <c r="K509" s="277"/>
    </row>
    <row r="510" spans="5:11" x14ac:dyDescent="0.3">
      <c r="F510" s="332" t="s">
        <v>206</v>
      </c>
      <c r="I510" s="96"/>
      <c r="K510" s="277"/>
    </row>
    <row r="511" spans="5:11" ht="16.2" thickBot="1" x14ac:dyDescent="0.35">
      <c r="F511" s="306" t="s">
        <v>136</v>
      </c>
      <c r="I511" s="96"/>
      <c r="J511" s="158"/>
      <c r="K511" s="278">
        <f>J513+J514+J515+J516+J517+J518+J519+J520+J521</f>
        <v>48.132945599999992</v>
      </c>
    </row>
    <row r="512" spans="5:11" ht="28.2" thickBot="1" x14ac:dyDescent="0.35">
      <c r="E512"/>
      <c r="F512" s="307" t="s">
        <v>137</v>
      </c>
      <c r="G512" s="106" t="s">
        <v>138</v>
      </c>
      <c r="H512" s="107" t="s">
        <v>139</v>
      </c>
      <c r="I512" s="211" t="s">
        <v>140</v>
      </c>
      <c r="J512" s="212" t="s">
        <v>141</v>
      </c>
      <c r="K512" s="277"/>
    </row>
    <row r="513" spans="5:11" ht="15" thickBot="1" x14ac:dyDescent="0.35">
      <c r="E513"/>
      <c r="F513" s="335" t="s">
        <v>168</v>
      </c>
      <c r="G513" s="111">
        <v>188</v>
      </c>
      <c r="H513" s="112">
        <v>186</v>
      </c>
      <c r="I513" s="214">
        <v>206.51</v>
      </c>
      <c r="J513" s="215">
        <f>I513*G513/1000</f>
        <v>38.823879999999996</v>
      </c>
      <c r="K513" s="277"/>
    </row>
    <row r="514" spans="5:11" ht="15" thickBot="1" x14ac:dyDescent="0.35">
      <c r="E514"/>
      <c r="F514" s="335" t="s">
        <v>169</v>
      </c>
      <c r="G514" s="111">
        <v>12.9</v>
      </c>
      <c r="H514" s="112">
        <v>12.9</v>
      </c>
      <c r="I514" s="142">
        <v>31.17</v>
      </c>
      <c r="J514" s="215">
        <f t="shared" ref="J514:J516" si="13">I514*G514/1000</f>
        <v>0.40209300000000003</v>
      </c>
      <c r="K514" s="277"/>
    </row>
    <row r="515" spans="5:11" ht="15" thickBot="1" x14ac:dyDescent="0.35">
      <c r="E515"/>
      <c r="F515" s="335" t="s">
        <v>155</v>
      </c>
      <c r="G515" s="111">
        <v>48</v>
      </c>
      <c r="H515" s="112">
        <v>48</v>
      </c>
      <c r="I515" s="113"/>
      <c r="J515" s="215">
        <f t="shared" si="13"/>
        <v>0</v>
      </c>
      <c r="K515" s="277"/>
    </row>
    <row r="516" spans="5:11" ht="29.4" thickBot="1" x14ac:dyDescent="0.35">
      <c r="E516"/>
      <c r="F516" s="335" t="s">
        <v>207</v>
      </c>
      <c r="G516" s="111">
        <v>48</v>
      </c>
      <c r="H516" s="112">
        <v>48</v>
      </c>
      <c r="I516" s="156">
        <v>45</v>
      </c>
      <c r="J516" s="215">
        <f t="shared" si="13"/>
        <v>2.16</v>
      </c>
      <c r="K516" s="277"/>
    </row>
    <row r="517" spans="5:11" ht="15" thickBot="1" x14ac:dyDescent="0.35">
      <c r="E517"/>
      <c r="F517" s="335" t="s">
        <v>142</v>
      </c>
      <c r="G517" s="111">
        <v>6</v>
      </c>
      <c r="H517" s="112">
        <v>6</v>
      </c>
      <c r="I517" s="156">
        <v>5.2</v>
      </c>
      <c r="J517" s="215">
        <f>G517/40*I517</f>
        <v>0.78</v>
      </c>
      <c r="K517" s="277"/>
    </row>
    <row r="518" spans="5:11" ht="15" thickBot="1" x14ac:dyDescent="0.35">
      <c r="E518"/>
      <c r="F518" s="335" t="s">
        <v>158</v>
      </c>
      <c r="G518" s="111">
        <v>12.9</v>
      </c>
      <c r="H518" s="112">
        <v>12.9</v>
      </c>
      <c r="I518" s="156">
        <v>46</v>
      </c>
      <c r="J518" s="215">
        <f t="shared" ref="J518" si="14">I518*G518/1000</f>
        <v>0.59339999999999993</v>
      </c>
      <c r="K518" s="277"/>
    </row>
    <row r="519" spans="5:11" ht="15" thickBot="1" x14ac:dyDescent="0.35">
      <c r="E519"/>
      <c r="F519" s="335" t="s">
        <v>208</v>
      </c>
      <c r="G519" s="111">
        <v>6.94</v>
      </c>
      <c r="H519" s="112">
        <v>6.94</v>
      </c>
      <c r="I519" s="156">
        <v>135.75</v>
      </c>
      <c r="J519" s="215">
        <f t="shared" ref="J519:J521" si="15">I519*G519/1000</f>
        <v>0.94210499999999997</v>
      </c>
      <c r="K519" s="277"/>
    </row>
    <row r="520" spans="5:11" ht="15" thickBot="1" x14ac:dyDescent="0.35">
      <c r="E520"/>
      <c r="F520" s="335" t="s">
        <v>209</v>
      </c>
      <c r="G520" s="111">
        <v>6.94</v>
      </c>
      <c r="H520" s="112">
        <v>6.94</v>
      </c>
      <c r="I520" s="156">
        <v>195</v>
      </c>
      <c r="J520" s="133">
        <f t="shared" si="15"/>
        <v>1.3533000000000002</v>
      </c>
      <c r="K520" s="277"/>
    </row>
    <row r="521" spans="5:11" ht="15" thickBot="1" x14ac:dyDescent="0.35">
      <c r="E521"/>
      <c r="F521" s="335" t="s">
        <v>148</v>
      </c>
      <c r="G521" s="111">
        <v>6.94</v>
      </c>
      <c r="H521" s="112">
        <v>6.94</v>
      </c>
      <c r="I521" s="113">
        <v>443.54</v>
      </c>
      <c r="J521" s="133">
        <f t="shared" si="15"/>
        <v>3.0781676</v>
      </c>
      <c r="K521" s="277"/>
    </row>
    <row r="522" spans="5:11" x14ac:dyDescent="0.3">
      <c r="E522"/>
      <c r="F522" s="310"/>
      <c r="I522" s="96"/>
      <c r="K522" s="277"/>
    </row>
    <row r="523" spans="5:11" x14ac:dyDescent="0.3">
      <c r="E523"/>
      <c r="F523" s="336" t="s">
        <v>174</v>
      </c>
      <c r="G523" s="271">
        <v>40</v>
      </c>
      <c r="H523" s="283">
        <v>40</v>
      </c>
      <c r="I523" s="282">
        <v>117</v>
      </c>
      <c r="J523" s="133">
        <f t="shared" ref="J523" si="16">I523*G523/1000</f>
        <v>4.68</v>
      </c>
      <c r="K523" s="278">
        <f>J523</f>
        <v>4.68</v>
      </c>
    </row>
    <row r="526" spans="5:11" ht="21" x14ac:dyDescent="0.3">
      <c r="E526"/>
      <c r="F526" s="337" t="s">
        <v>150</v>
      </c>
      <c r="G526" s="119"/>
      <c r="H526" s="119"/>
      <c r="I526" s="161"/>
      <c r="J526" s="129"/>
      <c r="K526" s="278">
        <f>J533+J535</f>
        <v>0.85099999999999998</v>
      </c>
    </row>
    <row r="527" spans="5:11" x14ac:dyDescent="0.3">
      <c r="E527"/>
      <c r="F527" s="338" t="s">
        <v>166</v>
      </c>
      <c r="G527" s="119"/>
      <c r="H527" s="119"/>
      <c r="I527" s="161"/>
      <c r="J527" s="121"/>
      <c r="K527" s="277"/>
    </row>
    <row r="528" spans="5:11" x14ac:dyDescent="0.3">
      <c r="E528"/>
      <c r="F528" s="216"/>
      <c r="G528" s="119"/>
      <c r="H528" s="119"/>
      <c r="I528" s="161"/>
      <c r="J528" s="121"/>
      <c r="K528" s="277"/>
    </row>
    <row r="529" spans="5:11" x14ac:dyDescent="0.3">
      <c r="E529"/>
      <c r="F529" s="339" t="s">
        <v>167</v>
      </c>
      <c r="G529" s="119"/>
      <c r="H529" s="119"/>
      <c r="I529" s="161"/>
      <c r="J529" s="121"/>
      <c r="K529" s="277"/>
    </row>
    <row r="530" spans="5:11" hidden="1" x14ac:dyDescent="0.3">
      <c r="E530"/>
      <c r="F530" s="340" t="s">
        <v>175</v>
      </c>
      <c r="G530" s="119"/>
      <c r="H530" s="119"/>
      <c r="I530" s="161"/>
      <c r="J530" s="121"/>
      <c r="K530" s="277"/>
    </row>
    <row r="531" spans="5:11" ht="15.6" x14ac:dyDescent="0.3">
      <c r="E531"/>
      <c r="F531" s="312" t="s">
        <v>152</v>
      </c>
      <c r="G531" s="119"/>
      <c r="H531" s="119"/>
      <c r="I531" s="161"/>
      <c r="J531" s="121"/>
      <c r="K531" s="277"/>
    </row>
    <row r="532" spans="5:11" ht="26.4" x14ac:dyDescent="0.3">
      <c r="E532"/>
      <c r="F532" s="341" t="s">
        <v>137</v>
      </c>
      <c r="G532" s="167" t="s">
        <v>138</v>
      </c>
      <c r="H532" s="167" t="s">
        <v>139</v>
      </c>
      <c r="I532" s="161"/>
      <c r="J532" s="121"/>
      <c r="K532" s="277"/>
    </row>
    <row r="533" spans="5:11" x14ac:dyDescent="0.3">
      <c r="E533"/>
      <c r="F533" s="342" t="s">
        <v>153</v>
      </c>
      <c r="G533" s="169">
        <v>0.5</v>
      </c>
      <c r="H533" s="169">
        <v>0.5</v>
      </c>
      <c r="I533" s="161" t="s">
        <v>154</v>
      </c>
      <c r="J533" s="129">
        <f>G533*I533/1000</f>
        <v>0.23</v>
      </c>
      <c r="K533" s="277"/>
    </row>
    <row r="534" spans="5:11" x14ac:dyDescent="0.3">
      <c r="E534"/>
      <c r="F534" s="342" t="s">
        <v>155</v>
      </c>
      <c r="G534" s="169">
        <v>54</v>
      </c>
      <c r="H534" s="169">
        <v>54</v>
      </c>
      <c r="I534" s="161"/>
      <c r="J534" s="121"/>
      <c r="K534" s="277"/>
    </row>
    <row r="535" spans="5:11" x14ac:dyDescent="0.3">
      <c r="E535"/>
      <c r="F535" s="342" t="s">
        <v>158</v>
      </c>
      <c r="G535" s="169">
        <v>13.5</v>
      </c>
      <c r="H535" s="169">
        <v>13.5</v>
      </c>
      <c r="I535" s="161" t="s">
        <v>159</v>
      </c>
      <c r="J535" s="129">
        <f>G535*I535/1000</f>
        <v>0.621</v>
      </c>
      <c r="K535" s="277"/>
    </row>
    <row r="536" spans="5:11" x14ac:dyDescent="0.3">
      <c r="E536"/>
      <c r="F536" s="342" t="s">
        <v>155</v>
      </c>
      <c r="G536" s="169">
        <v>135</v>
      </c>
      <c r="H536" s="169">
        <v>135</v>
      </c>
      <c r="I536" s="161"/>
      <c r="J536" s="121"/>
      <c r="K536" s="277"/>
    </row>
    <row r="538" spans="5:11" ht="15" thickBot="1" x14ac:dyDescent="0.35">
      <c r="E538"/>
    </row>
    <row r="539" spans="5:11" ht="15" thickBot="1" x14ac:dyDescent="0.35">
      <c r="E539"/>
      <c r="F539" s="356" t="s">
        <v>247</v>
      </c>
      <c r="G539" s="254">
        <v>126</v>
      </c>
      <c r="H539" s="255">
        <v>120</v>
      </c>
      <c r="I539">
        <v>65</v>
      </c>
      <c r="K539" s="279">
        <f>G539*I539/1000</f>
        <v>8.19</v>
      </c>
    </row>
    <row r="541" spans="5:11" ht="24.6" x14ac:dyDescent="0.3">
      <c r="E541"/>
      <c r="F541" s="302" t="s">
        <v>110</v>
      </c>
      <c r="K541" s="279">
        <f>J548+J549+J550+J551+J552+J553</f>
        <v>2.6481500000000002</v>
      </c>
    </row>
    <row r="542" spans="5:11" x14ac:dyDescent="0.3">
      <c r="E542"/>
      <c r="F542" s="324" t="s">
        <v>267</v>
      </c>
    </row>
    <row r="543" spans="5:11" x14ac:dyDescent="0.3">
      <c r="E543"/>
      <c r="F543" s="324" t="s">
        <v>166</v>
      </c>
    </row>
    <row r="545" spans="5:11" x14ac:dyDescent="0.3">
      <c r="E545"/>
      <c r="F545" s="325" t="s">
        <v>167</v>
      </c>
    </row>
    <row r="546" spans="5:11" ht="15" thickBot="1" x14ac:dyDescent="0.35">
      <c r="E546"/>
      <c r="F546" s="322" t="s">
        <v>252</v>
      </c>
    </row>
    <row r="547" spans="5:11" ht="15" thickBot="1" x14ac:dyDescent="0.35">
      <c r="E547"/>
      <c r="F547" s="323" t="s">
        <v>137</v>
      </c>
      <c r="G547" s="249" t="s">
        <v>138</v>
      </c>
      <c r="H547" s="250" t="s">
        <v>139</v>
      </c>
    </row>
    <row r="548" spans="5:11" ht="15" thickBot="1" x14ac:dyDescent="0.35">
      <c r="E548"/>
      <c r="F548" s="321" t="s">
        <v>289</v>
      </c>
      <c r="G548" s="251">
        <v>62.5</v>
      </c>
      <c r="H548" s="252">
        <v>50</v>
      </c>
      <c r="I548">
        <v>14</v>
      </c>
      <c r="J548">
        <f>G548*I548/1000</f>
        <v>0.875</v>
      </c>
    </row>
    <row r="549" spans="5:11" ht="15" thickBot="1" x14ac:dyDescent="0.35">
      <c r="E549"/>
      <c r="F549" s="321" t="s">
        <v>253</v>
      </c>
      <c r="G549" s="251">
        <v>40</v>
      </c>
      <c r="H549" s="252">
        <v>30</v>
      </c>
      <c r="I549">
        <v>13</v>
      </c>
      <c r="J549">
        <f t="shared" ref="J549:J553" si="17">G549*I549/1000</f>
        <v>0.52</v>
      </c>
    </row>
    <row r="550" spans="5:11" ht="15" thickBot="1" x14ac:dyDescent="0.35">
      <c r="E550"/>
      <c r="F550" s="321" t="s">
        <v>259</v>
      </c>
      <c r="G550" s="251">
        <v>15.8</v>
      </c>
      <c r="H550" s="252">
        <v>12.5</v>
      </c>
      <c r="I550">
        <v>16</v>
      </c>
      <c r="J550">
        <f t="shared" si="17"/>
        <v>0.25280000000000002</v>
      </c>
    </row>
    <row r="551" spans="5:11" ht="15" thickBot="1" x14ac:dyDescent="0.35">
      <c r="E551"/>
      <c r="F551" s="321" t="s">
        <v>260</v>
      </c>
      <c r="G551" s="251">
        <v>12</v>
      </c>
      <c r="H551" s="252">
        <v>10</v>
      </c>
      <c r="I551">
        <v>16</v>
      </c>
      <c r="J551">
        <f t="shared" si="17"/>
        <v>0.192</v>
      </c>
    </row>
    <row r="552" spans="5:11" ht="15" thickBot="1" x14ac:dyDescent="0.35">
      <c r="E552"/>
      <c r="F552" s="321" t="s">
        <v>290</v>
      </c>
      <c r="G552" s="251">
        <v>2.5</v>
      </c>
      <c r="H552" s="252">
        <v>2.5</v>
      </c>
      <c r="I552">
        <v>120</v>
      </c>
      <c r="J552">
        <f t="shared" si="17"/>
        <v>0.3</v>
      </c>
    </row>
    <row r="553" spans="5:11" ht="15" thickBot="1" x14ac:dyDescent="0.35">
      <c r="E553"/>
      <c r="F553" s="321" t="s">
        <v>250</v>
      </c>
      <c r="G553" s="251">
        <v>5</v>
      </c>
      <c r="H553" s="252">
        <v>5</v>
      </c>
      <c r="I553">
        <v>101.67</v>
      </c>
      <c r="J553">
        <f t="shared" si="17"/>
        <v>0.50834999999999997</v>
      </c>
    </row>
    <row r="554" spans="5:11" ht="15" thickBot="1" x14ac:dyDescent="0.35">
      <c r="E554"/>
      <c r="F554" s="321" t="s">
        <v>291</v>
      </c>
      <c r="G554" s="251">
        <v>200</v>
      </c>
      <c r="H554" s="252">
        <v>200</v>
      </c>
    </row>
    <row r="555" spans="5:11" ht="15" thickBot="1" x14ac:dyDescent="0.35">
      <c r="E555"/>
      <c r="F555" s="321" t="s">
        <v>263</v>
      </c>
      <c r="G555" s="251">
        <v>200</v>
      </c>
      <c r="H555" s="252">
        <v>200</v>
      </c>
    </row>
    <row r="556" spans="5:11" ht="15" thickBot="1" x14ac:dyDescent="0.35">
      <c r="E556"/>
      <c r="F556" s="321" t="s">
        <v>145</v>
      </c>
      <c r="G556" s="251">
        <v>200</v>
      </c>
      <c r="H556" s="252">
        <v>200</v>
      </c>
    </row>
    <row r="558" spans="5:11" ht="24.6" x14ac:dyDescent="0.3">
      <c r="E558"/>
      <c r="F558" s="302" t="s">
        <v>333</v>
      </c>
      <c r="K558" s="279">
        <f>J561+J563+J564</f>
        <v>6.3683878000000007</v>
      </c>
    </row>
    <row r="559" spans="5:11" ht="15" thickBot="1" x14ac:dyDescent="0.35">
      <c r="E559"/>
      <c r="F559" s="322" t="s">
        <v>268</v>
      </c>
    </row>
    <row r="560" spans="5:11" ht="15" thickBot="1" x14ac:dyDescent="0.35">
      <c r="E560"/>
      <c r="F560" s="323" t="s">
        <v>137</v>
      </c>
      <c r="G560" s="249" t="s">
        <v>138</v>
      </c>
      <c r="H560" s="250" t="s">
        <v>139</v>
      </c>
    </row>
    <row r="561" spans="5:11" ht="15" thickBot="1" x14ac:dyDescent="0.35">
      <c r="E561"/>
      <c r="F561" s="321" t="s">
        <v>334</v>
      </c>
      <c r="G561" s="251">
        <v>63</v>
      </c>
      <c r="H561" s="252">
        <v>63</v>
      </c>
      <c r="I561">
        <v>40</v>
      </c>
      <c r="J561">
        <f>G561*I561/1000</f>
        <v>2.52</v>
      </c>
    </row>
    <row r="562" spans="5:11" ht="15" thickBot="1" x14ac:dyDescent="0.35">
      <c r="E562"/>
      <c r="F562" s="321" t="s">
        <v>155</v>
      </c>
      <c r="G562" s="251">
        <v>378</v>
      </c>
      <c r="H562" s="252">
        <v>378</v>
      </c>
    </row>
    <row r="563" spans="5:11" ht="15" thickBot="1" x14ac:dyDescent="0.35">
      <c r="E563"/>
      <c r="F563" s="321" t="s">
        <v>265</v>
      </c>
      <c r="G563" s="251">
        <v>3.15</v>
      </c>
      <c r="H563" s="252">
        <v>3.15</v>
      </c>
      <c r="I563">
        <v>15</v>
      </c>
      <c r="J563">
        <f>G563*I563/1000</f>
        <v>4.725E-2</v>
      </c>
    </row>
    <row r="564" spans="5:11" ht="15" thickBot="1" x14ac:dyDescent="0.35">
      <c r="E564"/>
      <c r="F564" s="321" t="s">
        <v>148</v>
      </c>
      <c r="G564" s="251">
        <v>8.57</v>
      </c>
      <c r="H564" s="252">
        <v>8.57</v>
      </c>
      <c r="I564">
        <v>443.54</v>
      </c>
      <c r="J564">
        <f>G564*I564/1000</f>
        <v>3.8011378000000002</v>
      </c>
    </row>
    <row r="567" spans="5:11" ht="24.6" x14ac:dyDescent="0.3">
      <c r="E567"/>
      <c r="F567" s="302" t="s">
        <v>369</v>
      </c>
      <c r="K567" s="279">
        <f>J575+J590+J591+J595</f>
        <v>22.121625000000002</v>
      </c>
    </row>
    <row r="568" spans="5:11" x14ac:dyDescent="0.3">
      <c r="E568"/>
      <c r="F568" s="324" t="s">
        <v>336</v>
      </c>
    </row>
    <row r="569" spans="5:11" x14ac:dyDescent="0.3">
      <c r="E569"/>
      <c r="F569" s="324" t="s">
        <v>166</v>
      </c>
    </row>
    <row r="571" spans="5:11" x14ac:dyDescent="0.3">
      <c r="E571"/>
      <c r="F571" s="325" t="s">
        <v>167</v>
      </c>
    </row>
    <row r="572" spans="5:11" ht="15" thickBot="1" x14ac:dyDescent="0.35">
      <c r="E572"/>
      <c r="F572" s="322" t="s">
        <v>273</v>
      </c>
    </row>
    <row r="573" spans="5:11" ht="15" thickBot="1" x14ac:dyDescent="0.35">
      <c r="E573"/>
      <c r="F573" s="323" t="s">
        <v>137</v>
      </c>
      <c r="G573" s="249" t="s">
        <v>138</v>
      </c>
      <c r="H573" s="250" t="s">
        <v>139</v>
      </c>
    </row>
    <row r="574" spans="5:11" ht="15" thickBot="1" x14ac:dyDescent="0.35">
      <c r="E574"/>
      <c r="F574" s="321" t="s">
        <v>370</v>
      </c>
      <c r="G574" s="251">
        <v>148</v>
      </c>
      <c r="H574" s="252">
        <v>131</v>
      </c>
    </row>
    <row r="575" spans="5:11" ht="15" thickBot="1" x14ac:dyDescent="0.35">
      <c r="E575"/>
      <c r="F575" s="321" t="s">
        <v>371</v>
      </c>
      <c r="G575" s="251">
        <v>156</v>
      </c>
      <c r="H575" s="252">
        <v>115</v>
      </c>
      <c r="I575">
        <v>130</v>
      </c>
      <c r="J575">
        <f>G575*I575/1000</f>
        <v>20.28</v>
      </c>
      <c r="K575"/>
    </row>
    <row r="576" spans="5:11" ht="15" thickBot="1" x14ac:dyDescent="0.35">
      <c r="E576"/>
      <c r="F576" s="321" t="s">
        <v>372</v>
      </c>
      <c r="G576" s="251">
        <v>149</v>
      </c>
      <c r="H576" s="252">
        <v>111</v>
      </c>
      <c r="K576"/>
    </row>
    <row r="577" spans="5:11" ht="15" thickBot="1" x14ac:dyDescent="0.35">
      <c r="E577"/>
      <c r="F577" s="321" t="s">
        <v>373</v>
      </c>
      <c r="G577" s="251">
        <v>70</v>
      </c>
      <c r="H577" s="252">
        <v>68.099999999999994</v>
      </c>
      <c r="K577"/>
    </row>
    <row r="578" spans="5:11" ht="15" thickBot="1" x14ac:dyDescent="0.35">
      <c r="E578"/>
      <c r="F578" s="326" t="s">
        <v>374</v>
      </c>
      <c r="G578" s="253" t="s">
        <v>147</v>
      </c>
      <c r="H578" s="257">
        <v>50</v>
      </c>
      <c r="K578"/>
    </row>
    <row r="579" spans="5:11" ht="15" thickBot="1" x14ac:dyDescent="0.35">
      <c r="E579"/>
      <c r="F579" s="321" t="s">
        <v>375</v>
      </c>
      <c r="G579" s="253" t="s">
        <v>147</v>
      </c>
      <c r="H579" s="252">
        <v>50</v>
      </c>
      <c r="K579"/>
    </row>
    <row r="580" spans="5:11" ht="15" thickBot="1" x14ac:dyDescent="0.35">
      <c r="E580"/>
      <c r="F580" s="321" t="s">
        <v>376</v>
      </c>
      <c r="G580" s="253" t="s">
        <v>147</v>
      </c>
      <c r="H580" s="252">
        <v>50</v>
      </c>
      <c r="K580"/>
    </row>
    <row r="581" spans="5:11" ht="29.4" thickBot="1" x14ac:dyDescent="0.35">
      <c r="E581"/>
      <c r="F581" s="321" t="s">
        <v>377</v>
      </c>
      <c r="G581" s="253" t="s">
        <v>147</v>
      </c>
      <c r="H581" s="252">
        <v>50</v>
      </c>
      <c r="K581"/>
    </row>
    <row r="582" spans="5:11" ht="15" thickBot="1" x14ac:dyDescent="0.35">
      <c r="E582"/>
      <c r="F582" s="326" t="s">
        <v>147</v>
      </c>
      <c r="G582" s="253" t="s">
        <v>147</v>
      </c>
      <c r="H582" s="252">
        <v>50</v>
      </c>
      <c r="K582"/>
    </row>
    <row r="583" spans="5:11" ht="24.6" x14ac:dyDescent="0.3">
      <c r="E583"/>
      <c r="F583" s="302" t="s">
        <v>378</v>
      </c>
      <c r="K583"/>
    </row>
    <row r="584" spans="5:11" x14ac:dyDescent="0.3">
      <c r="E584"/>
      <c r="F584" s="324" t="s">
        <v>267</v>
      </c>
      <c r="K584"/>
    </row>
    <row r="585" spans="5:11" x14ac:dyDescent="0.3">
      <c r="E585"/>
      <c r="F585" s="324" t="s">
        <v>166</v>
      </c>
      <c r="K585"/>
    </row>
    <row r="587" spans="5:11" x14ac:dyDescent="0.3">
      <c r="E587"/>
      <c r="F587" s="325" t="s">
        <v>167</v>
      </c>
      <c r="K587"/>
    </row>
    <row r="588" spans="5:11" ht="15" thickBot="1" x14ac:dyDescent="0.35">
      <c r="E588"/>
      <c r="F588" s="322" t="s">
        <v>152</v>
      </c>
      <c r="K588"/>
    </row>
    <row r="589" spans="5:11" ht="15" thickBot="1" x14ac:dyDescent="0.35">
      <c r="E589"/>
      <c r="F589" s="323" t="s">
        <v>137</v>
      </c>
      <c r="G589" s="249" t="s">
        <v>138</v>
      </c>
      <c r="H589" s="250" t="s">
        <v>139</v>
      </c>
      <c r="K589"/>
    </row>
    <row r="590" spans="5:11" ht="15" thickBot="1" x14ac:dyDescent="0.35">
      <c r="E590"/>
      <c r="F590" s="321" t="s">
        <v>208</v>
      </c>
      <c r="G590" s="251">
        <v>12.5</v>
      </c>
      <c r="H590" s="252">
        <v>12.5</v>
      </c>
      <c r="I590">
        <v>135.75</v>
      </c>
      <c r="J590">
        <f>G590*I590/1000</f>
        <v>1.6968749999999999</v>
      </c>
      <c r="K590"/>
    </row>
    <row r="591" spans="5:11" ht="15" thickBot="1" x14ac:dyDescent="0.35">
      <c r="E591"/>
      <c r="F591" s="321" t="s">
        <v>379</v>
      </c>
      <c r="G591" s="251">
        <v>3.75</v>
      </c>
      <c r="H591" s="252">
        <v>3.75</v>
      </c>
      <c r="I591">
        <v>37</v>
      </c>
      <c r="J591">
        <f>G591*I591/1000</f>
        <v>0.13875000000000001</v>
      </c>
    </row>
    <row r="592" spans="5:11" ht="15" thickBot="1" x14ac:dyDescent="0.35">
      <c r="E592"/>
      <c r="F592" s="321" t="s">
        <v>155</v>
      </c>
      <c r="G592" s="251">
        <v>37.5</v>
      </c>
      <c r="H592" s="252">
        <v>37.5</v>
      </c>
    </row>
    <row r="593" spans="5:11" ht="15" thickBot="1" x14ac:dyDescent="0.35">
      <c r="E593"/>
      <c r="F593" s="321" t="s">
        <v>380</v>
      </c>
      <c r="G593" s="251">
        <v>37.5</v>
      </c>
      <c r="H593" s="252">
        <v>37.5</v>
      </c>
    </row>
    <row r="594" spans="5:11" ht="15" thickBot="1" x14ac:dyDescent="0.35">
      <c r="E594"/>
      <c r="F594" s="326" t="s">
        <v>381</v>
      </c>
      <c r="G594" s="253" t="s">
        <v>147</v>
      </c>
      <c r="H594" s="257">
        <v>37.5</v>
      </c>
    </row>
    <row r="595" spans="5:11" ht="15" thickBot="1" x14ac:dyDescent="0.35">
      <c r="E595"/>
      <c r="F595" s="321" t="s">
        <v>265</v>
      </c>
      <c r="G595" s="251">
        <v>0.4</v>
      </c>
      <c r="H595" s="252">
        <v>0.4</v>
      </c>
      <c r="I595">
        <v>15</v>
      </c>
      <c r="J595">
        <f>G595*I595/1000</f>
        <v>6.0000000000000001E-3</v>
      </c>
    </row>
    <row r="597" spans="5:11" ht="24.6" x14ac:dyDescent="0.3">
      <c r="E597"/>
      <c r="F597" s="302" t="s">
        <v>347</v>
      </c>
      <c r="K597" s="279">
        <f>J604+J605</f>
        <v>3.9159999999999999</v>
      </c>
    </row>
    <row r="598" spans="5:11" x14ac:dyDescent="0.3">
      <c r="E598"/>
      <c r="F598" s="324" t="s">
        <v>267</v>
      </c>
    </row>
    <row r="599" spans="5:11" x14ac:dyDescent="0.3">
      <c r="E599"/>
      <c r="F599" s="324" t="s">
        <v>166</v>
      </c>
    </row>
    <row r="601" spans="5:11" x14ac:dyDescent="0.3">
      <c r="E601"/>
      <c r="F601" s="325" t="s">
        <v>167</v>
      </c>
    </row>
    <row r="602" spans="5:11" ht="15" thickBot="1" x14ac:dyDescent="0.35">
      <c r="E602"/>
      <c r="F602" s="322" t="s">
        <v>136</v>
      </c>
    </row>
    <row r="603" spans="5:11" ht="15" thickBot="1" x14ac:dyDescent="0.35">
      <c r="E603"/>
      <c r="F603" s="323" t="s">
        <v>137</v>
      </c>
      <c r="G603" s="249" t="s">
        <v>138</v>
      </c>
      <c r="H603" s="250" t="s">
        <v>139</v>
      </c>
    </row>
    <row r="604" spans="5:11" ht="29.4" thickBot="1" x14ac:dyDescent="0.35">
      <c r="E604"/>
      <c r="F604" s="321" t="s">
        <v>348</v>
      </c>
      <c r="G604" s="251">
        <v>24</v>
      </c>
      <c r="H604" s="252">
        <v>24</v>
      </c>
      <c r="I604">
        <v>144</v>
      </c>
      <c r="J604">
        <f>G604*I604/1000</f>
        <v>3.456</v>
      </c>
    </row>
    <row r="605" spans="5:11" ht="15" thickBot="1" x14ac:dyDescent="0.35">
      <c r="E605"/>
      <c r="F605" s="321" t="s">
        <v>158</v>
      </c>
      <c r="G605" s="251">
        <v>10</v>
      </c>
      <c r="H605" s="252">
        <v>10</v>
      </c>
      <c r="I605">
        <v>46</v>
      </c>
      <c r="J605">
        <f>G605*I605/1000</f>
        <v>0.46</v>
      </c>
    </row>
    <row r="606" spans="5:11" ht="15" thickBot="1" x14ac:dyDescent="0.35">
      <c r="E606"/>
      <c r="F606" s="321" t="s">
        <v>155</v>
      </c>
      <c r="G606" s="251">
        <v>190</v>
      </c>
      <c r="H606" s="252">
        <v>190</v>
      </c>
    </row>
    <row r="609" spans="5:11" x14ac:dyDescent="0.3">
      <c r="F609" s="303" t="s">
        <v>14</v>
      </c>
      <c r="G609">
        <v>80</v>
      </c>
      <c r="I609">
        <v>29.72</v>
      </c>
      <c r="K609" s="279">
        <f>G609*I609/1000</f>
        <v>2.3775999999999997</v>
      </c>
    </row>
    <row r="611" spans="5:11" x14ac:dyDescent="0.3">
      <c r="F611" s="303" t="s">
        <v>367</v>
      </c>
      <c r="G611">
        <v>250</v>
      </c>
      <c r="I611">
        <v>130</v>
      </c>
      <c r="K611" s="279">
        <f>G611*I611/1000</f>
        <v>32.5</v>
      </c>
    </row>
    <row r="613" spans="5:11" s="289" customFormat="1" x14ac:dyDescent="0.3">
      <c r="E613" s="359"/>
      <c r="F613" s="359" t="s">
        <v>210</v>
      </c>
      <c r="K613" s="291">
        <f>K620+K629+K638+K643+K651+K667+K675+K690+K698+K700+K701</f>
        <v>97.148696999999999</v>
      </c>
    </row>
    <row r="615" spans="5:11" ht="18" x14ac:dyDescent="0.3">
      <c r="F615" s="368" t="s">
        <v>211</v>
      </c>
      <c r="G615" s="141"/>
      <c r="H615" s="141"/>
      <c r="I615" s="113"/>
      <c r="J615" s="119"/>
      <c r="K615" s="149"/>
    </row>
    <row r="616" spans="5:11" x14ac:dyDescent="0.3">
      <c r="F616" s="361" t="s">
        <v>192</v>
      </c>
      <c r="G616" s="141"/>
      <c r="H616" s="141"/>
      <c r="I616" s="113"/>
      <c r="J616" s="119"/>
      <c r="K616" s="149"/>
    </row>
    <row r="617" spans="5:11" x14ac:dyDescent="0.3">
      <c r="F617" s="361" t="s">
        <v>166</v>
      </c>
      <c r="G617" s="141"/>
      <c r="H617" s="141"/>
      <c r="I617" s="113"/>
      <c r="J617" s="119"/>
      <c r="K617" s="149"/>
    </row>
    <row r="618" spans="5:11" x14ac:dyDescent="0.3">
      <c r="F618" s="318"/>
      <c r="G618" s="141"/>
      <c r="H618" s="141"/>
      <c r="I618" s="113"/>
      <c r="J618" s="119"/>
      <c r="K618" s="149"/>
    </row>
    <row r="619" spans="5:11" x14ac:dyDescent="0.3">
      <c r="F619" s="362" t="s">
        <v>167</v>
      </c>
      <c r="G619" s="141"/>
      <c r="H619" s="141"/>
      <c r="I619" s="113"/>
      <c r="J619" s="119"/>
      <c r="K619" s="97"/>
    </row>
    <row r="620" spans="5:11" ht="16.2" thickBot="1" x14ac:dyDescent="0.35">
      <c r="F620" s="363" t="s">
        <v>136</v>
      </c>
      <c r="G620" s="141"/>
      <c r="H620" s="141"/>
      <c r="I620" s="113"/>
      <c r="J620" s="119"/>
      <c r="K620" s="290">
        <f>J622+J624+J625+J627</f>
        <v>8.6401800000000009</v>
      </c>
    </row>
    <row r="621" spans="5:11" ht="28.2" thickBot="1" x14ac:dyDescent="0.35">
      <c r="F621" s="364" t="s">
        <v>137</v>
      </c>
      <c r="G621" s="187" t="s">
        <v>138</v>
      </c>
      <c r="H621" s="188" t="s">
        <v>139</v>
      </c>
      <c r="I621" s="113"/>
      <c r="J621" s="119"/>
      <c r="K621" s="292"/>
    </row>
    <row r="622" spans="5:11" ht="15" thickBot="1" x14ac:dyDescent="0.35">
      <c r="F622" s="365" t="s">
        <v>212</v>
      </c>
      <c r="G622" s="190">
        <v>40</v>
      </c>
      <c r="H622" s="191">
        <v>40</v>
      </c>
      <c r="I622" s="113">
        <v>26.04</v>
      </c>
      <c r="J622" s="133">
        <f>G622*I622/1000</f>
        <v>1.0415999999999999</v>
      </c>
      <c r="K622" s="292"/>
    </row>
    <row r="623" spans="5:11" ht="15" thickBot="1" x14ac:dyDescent="0.35">
      <c r="E623"/>
      <c r="F623" s="365" t="s">
        <v>155</v>
      </c>
      <c r="G623" s="190">
        <v>56</v>
      </c>
      <c r="H623" s="191">
        <v>56</v>
      </c>
      <c r="I623" s="113"/>
      <c r="J623" s="155"/>
      <c r="K623" s="292"/>
    </row>
    <row r="624" spans="5:11" ht="15" thickBot="1" x14ac:dyDescent="0.35">
      <c r="E624"/>
      <c r="F624" s="365" t="s">
        <v>144</v>
      </c>
      <c r="G624" s="190">
        <v>112</v>
      </c>
      <c r="H624" s="191">
        <v>112</v>
      </c>
      <c r="I624" s="113">
        <v>45.99</v>
      </c>
      <c r="J624" s="133">
        <f>G624*I624/1000</f>
        <v>5.1508799999999999</v>
      </c>
      <c r="K624" s="292"/>
    </row>
    <row r="625" spans="5:11" ht="15" thickBot="1" x14ac:dyDescent="0.35">
      <c r="E625"/>
      <c r="F625" s="365" t="s">
        <v>158</v>
      </c>
      <c r="G625" s="190">
        <v>5</v>
      </c>
      <c r="H625" s="191">
        <v>5</v>
      </c>
      <c r="I625" s="113">
        <v>46</v>
      </c>
      <c r="J625" s="133">
        <f>G625*I625/1000</f>
        <v>0.23</v>
      </c>
      <c r="K625" s="292"/>
    </row>
    <row r="626" spans="5:11" ht="15" thickBot="1" x14ac:dyDescent="0.35">
      <c r="E626"/>
      <c r="F626" s="366" t="s">
        <v>213</v>
      </c>
      <c r="G626" s="193" t="s">
        <v>147</v>
      </c>
      <c r="H626" s="194">
        <v>192</v>
      </c>
      <c r="I626" s="113"/>
      <c r="J626" s="155"/>
      <c r="K626" s="292"/>
    </row>
    <row r="627" spans="5:11" ht="15" thickBot="1" x14ac:dyDescent="0.35">
      <c r="E627"/>
      <c r="F627" s="365" t="s">
        <v>148</v>
      </c>
      <c r="G627" s="190">
        <v>5</v>
      </c>
      <c r="H627" s="191">
        <v>5</v>
      </c>
      <c r="I627" s="113">
        <v>443.54</v>
      </c>
      <c r="J627" s="133">
        <f>G627*I627/1000</f>
        <v>2.2177000000000002</v>
      </c>
      <c r="K627" s="292"/>
    </row>
    <row r="628" spans="5:11" x14ac:dyDescent="0.3">
      <c r="E628"/>
      <c r="F628" s="310"/>
      <c r="I628" s="96"/>
      <c r="K628" s="292"/>
    </row>
    <row r="629" spans="5:11" ht="18" x14ac:dyDescent="0.3">
      <c r="E629"/>
      <c r="F629" s="371" t="s">
        <v>156</v>
      </c>
      <c r="G629" s="119"/>
      <c r="H629" s="119"/>
      <c r="I629" s="120"/>
      <c r="J629" s="129"/>
      <c r="K629" s="290">
        <f>J633+J634+J635</f>
        <v>2.0750000000000002</v>
      </c>
    </row>
    <row r="630" spans="5:11" x14ac:dyDescent="0.3">
      <c r="E630"/>
      <c r="F630" s="613" t="s">
        <v>151</v>
      </c>
      <c r="G630" s="613"/>
      <c r="H630" s="613"/>
      <c r="I630" s="613"/>
      <c r="J630" s="613"/>
      <c r="K630" s="292"/>
    </row>
    <row r="631" spans="5:11" ht="16.2" thickBot="1" x14ac:dyDescent="0.35">
      <c r="E631"/>
      <c r="F631" s="312" t="s">
        <v>136</v>
      </c>
      <c r="G631" s="119"/>
      <c r="H631" s="119"/>
      <c r="I631" s="120"/>
      <c r="J631" s="121"/>
      <c r="K631" s="292"/>
    </row>
    <row r="632" spans="5:11" ht="27" thickBot="1" x14ac:dyDescent="0.35">
      <c r="E632"/>
      <c r="F632" s="313" t="s">
        <v>137</v>
      </c>
      <c r="G632" s="124" t="s">
        <v>138</v>
      </c>
      <c r="H632" s="125" t="s">
        <v>139</v>
      </c>
      <c r="I632" s="120"/>
      <c r="J632" s="121"/>
      <c r="K632" s="292"/>
    </row>
    <row r="633" spans="5:11" ht="15" thickBot="1" x14ac:dyDescent="0.35">
      <c r="E633"/>
      <c r="F633" s="314" t="s">
        <v>153</v>
      </c>
      <c r="G633" s="127">
        <v>0.5</v>
      </c>
      <c r="H633" s="128">
        <v>0.5</v>
      </c>
      <c r="I633" s="120" t="s">
        <v>154</v>
      </c>
      <c r="J633" s="129">
        <f>G633*I633/1000</f>
        <v>0.23</v>
      </c>
      <c r="K633" s="292"/>
    </row>
    <row r="634" spans="5:11" ht="15" thickBot="1" x14ac:dyDescent="0.35">
      <c r="E634"/>
      <c r="F634" s="314" t="s">
        <v>158</v>
      </c>
      <c r="G634" s="127">
        <v>13.5</v>
      </c>
      <c r="H634" s="128">
        <v>13.5</v>
      </c>
      <c r="I634" s="120" t="s">
        <v>159</v>
      </c>
      <c r="J634" s="129">
        <f>G634*I634/1000</f>
        <v>0.621</v>
      </c>
      <c r="K634" s="292"/>
    </row>
    <row r="635" spans="5:11" ht="15" thickBot="1" x14ac:dyDescent="0.35">
      <c r="E635"/>
      <c r="F635" s="314" t="s">
        <v>160</v>
      </c>
      <c r="G635" s="127">
        <v>7.2</v>
      </c>
      <c r="H635" s="128">
        <v>6.3</v>
      </c>
      <c r="I635" s="120" t="s">
        <v>332</v>
      </c>
      <c r="J635" s="129">
        <f>G635*I635/1000</f>
        <v>1.224</v>
      </c>
      <c r="K635" s="292"/>
    </row>
    <row r="636" spans="5:11" ht="15" thickBot="1" x14ac:dyDescent="0.35">
      <c r="E636"/>
      <c r="F636" s="314" t="s">
        <v>155</v>
      </c>
      <c r="G636" s="127">
        <v>135</v>
      </c>
      <c r="H636" s="128">
        <v>135</v>
      </c>
      <c r="I636" s="120"/>
      <c r="J636" s="121"/>
      <c r="K636" s="292"/>
    </row>
    <row r="637" spans="5:11" x14ac:dyDescent="0.3">
      <c r="E637"/>
      <c r="F637" s="342"/>
      <c r="G637" s="169"/>
      <c r="H637" s="169"/>
      <c r="I637" s="161"/>
      <c r="J637" s="121"/>
      <c r="K637" s="292"/>
    </row>
    <row r="638" spans="5:11" x14ac:dyDescent="0.3">
      <c r="E638"/>
      <c r="F638" s="367" t="s">
        <v>383</v>
      </c>
      <c r="G638" s="169"/>
      <c r="H638" s="169"/>
      <c r="I638" s="161"/>
      <c r="J638" s="121"/>
      <c r="K638" s="290">
        <f>J639+J640+J641</f>
        <v>9.8543000000000003</v>
      </c>
    </row>
    <row r="639" spans="5:11" x14ac:dyDescent="0.3">
      <c r="E639"/>
      <c r="F639" s="342" t="s">
        <v>184</v>
      </c>
      <c r="G639" s="137">
        <v>30</v>
      </c>
      <c r="H639" s="169">
        <v>30</v>
      </c>
      <c r="I639" s="161" t="s">
        <v>185</v>
      </c>
      <c r="J639" s="133">
        <f>G639*I639/1000</f>
        <v>1.4765999999999999</v>
      </c>
      <c r="K639" s="292"/>
    </row>
    <row r="640" spans="5:11" x14ac:dyDescent="0.3">
      <c r="E640"/>
      <c r="F640" s="342" t="s">
        <v>186</v>
      </c>
      <c r="G640" s="121">
        <v>5</v>
      </c>
      <c r="H640" s="169">
        <v>5</v>
      </c>
      <c r="I640" s="161" t="s">
        <v>382</v>
      </c>
      <c r="J640" s="133">
        <f>G640*I640/1000</f>
        <v>2.2177000000000002</v>
      </c>
      <c r="K640" s="292"/>
    </row>
    <row r="641" spans="5:11" x14ac:dyDescent="0.3">
      <c r="E641"/>
      <c r="F641" s="342" t="s">
        <v>188</v>
      </c>
      <c r="G641" s="121">
        <v>16</v>
      </c>
      <c r="H641" s="169">
        <v>15</v>
      </c>
      <c r="I641" s="161" t="s">
        <v>189</v>
      </c>
      <c r="J641" s="133">
        <f>G641*I641/1000</f>
        <v>6.16</v>
      </c>
      <c r="K641" s="292"/>
    </row>
    <row r="642" spans="5:11" x14ac:dyDescent="0.3">
      <c r="E642"/>
      <c r="F642" s="310"/>
      <c r="K642" s="293"/>
    </row>
    <row r="643" spans="5:11" ht="16.2" thickBot="1" x14ac:dyDescent="0.35">
      <c r="E643"/>
      <c r="F643" s="319" t="s">
        <v>245</v>
      </c>
      <c r="K643" s="279">
        <f>J645+J646+J648+J649</f>
        <v>13.104624000000001</v>
      </c>
    </row>
    <row r="644" spans="5:11" ht="28.2" thickBot="1" x14ac:dyDescent="0.35">
      <c r="E644"/>
      <c r="F644" s="106" t="s">
        <v>137</v>
      </c>
      <c r="G644" s="106" t="s">
        <v>138</v>
      </c>
      <c r="H644" s="107" t="s">
        <v>139</v>
      </c>
    </row>
    <row r="645" spans="5:11" ht="15" thickBot="1" x14ac:dyDescent="0.35">
      <c r="E645"/>
      <c r="F645" s="383" t="s">
        <v>246</v>
      </c>
      <c r="G645" s="111">
        <v>67.8</v>
      </c>
      <c r="H645" s="112">
        <v>57.6</v>
      </c>
      <c r="I645">
        <v>128</v>
      </c>
      <c r="J645">
        <f>G645*I645/1000</f>
        <v>8.6783999999999999</v>
      </c>
    </row>
    <row r="646" spans="5:11" ht="15" thickBot="1" x14ac:dyDescent="0.35">
      <c r="E646"/>
      <c r="F646" s="383" t="s">
        <v>247</v>
      </c>
      <c r="G646" s="111">
        <v>52.6</v>
      </c>
      <c r="H646" s="112">
        <v>42</v>
      </c>
      <c r="I646">
        <v>65</v>
      </c>
      <c r="J646">
        <f t="shared" ref="J646" si="18">G646*I646/1000</f>
        <v>3.419</v>
      </c>
    </row>
    <row r="647" spans="5:11" ht="15" thickBot="1" x14ac:dyDescent="0.35">
      <c r="E647"/>
      <c r="F647" s="383" t="s">
        <v>248</v>
      </c>
      <c r="G647" s="111">
        <v>18</v>
      </c>
      <c r="H647" s="112">
        <v>14.4</v>
      </c>
    </row>
    <row r="648" spans="5:11" ht="15" thickBot="1" x14ac:dyDescent="0.35">
      <c r="E648"/>
      <c r="F648" s="383" t="s">
        <v>249</v>
      </c>
      <c r="G648" s="111">
        <v>17.2</v>
      </c>
      <c r="H648" s="112">
        <v>14.4</v>
      </c>
      <c r="I648">
        <v>16</v>
      </c>
      <c r="J648">
        <f t="shared" ref="J648:J649" si="19">G648*I648/1000</f>
        <v>0.2752</v>
      </c>
    </row>
    <row r="649" spans="5:11" ht="15" thickBot="1" x14ac:dyDescent="0.35">
      <c r="E649"/>
      <c r="F649" s="383" t="s">
        <v>250</v>
      </c>
      <c r="G649" s="111">
        <v>7.2</v>
      </c>
      <c r="H649" s="112">
        <v>7.2</v>
      </c>
      <c r="I649">
        <v>101.67</v>
      </c>
      <c r="J649">
        <f t="shared" si="19"/>
        <v>0.73202400000000001</v>
      </c>
    </row>
    <row r="651" spans="5:11" ht="25.2" thickBot="1" x14ac:dyDescent="0.35">
      <c r="E651"/>
      <c r="F651" s="302" t="s">
        <v>384</v>
      </c>
      <c r="K651" s="279">
        <f>J653+J656+J661+J664+J665</f>
        <v>2.2711750000000004</v>
      </c>
    </row>
    <row r="652" spans="5:11" ht="15" thickBot="1" x14ac:dyDescent="0.35">
      <c r="E652"/>
      <c r="F652" s="323" t="s">
        <v>137</v>
      </c>
      <c r="G652" s="249" t="s">
        <v>138</v>
      </c>
      <c r="H652" s="250" t="s">
        <v>139</v>
      </c>
    </row>
    <row r="653" spans="5:11" ht="15" thickBot="1" x14ac:dyDescent="0.35">
      <c r="E653"/>
      <c r="F653" s="321" t="s">
        <v>315</v>
      </c>
      <c r="G653" s="287">
        <v>2.5</v>
      </c>
      <c r="H653" s="288">
        <v>2.5</v>
      </c>
      <c r="I653">
        <v>101.67</v>
      </c>
      <c r="J653">
        <f>G653*I653/1000</f>
        <v>0.25417499999999998</v>
      </c>
    </row>
    <row r="654" spans="5:11" ht="15" thickBot="1" x14ac:dyDescent="0.35">
      <c r="E654"/>
      <c r="F654" s="321" t="s">
        <v>323</v>
      </c>
      <c r="G654" s="253" t="s">
        <v>147</v>
      </c>
      <c r="H654" s="252">
        <v>175</v>
      </c>
    </row>
    <row r="655" spans="5:11" ht="15" thickBot="1" x14ac:dyDescent="0.35">
      <c r="E655"/>
      <c r="F655" s="321" t="s">
        <v>145</v>
      </c>
      <c r="G655" s="251">
        <v>175</v>
      </c>
      <c r="H655" s="252">
        <v>175</v>
      </c>
    </row>
    <row r="656" spans="5:11" ht="15" thickBot="1" x14ac:dyDescent="0.35">
      <c r="E656"/>
      <c r="F656" s="321" t="s">
        <v>253</v>
      </c>
      <c r="G656" s="251">
        <v>100</v>
      </c>
      <c r="H656" s="252">
        <v>75</v>
      </c>
      <c r="I656">
        <v>13</v>
      </c>
      <c r="J656">
        <f t="shared" ref="J656:J665" si="20">G656*I656/1000</f>
        <v>1.3</v>
      </c>
    </row>
    <row r="657" spans="5:11" ht="15" hidden="1" thickBot="1" x14ac:dyDescent="0.35">
      <c r="E657"/>
      <c r="F657" s="321" t="s">
        <v>324</v>
      </c>
      <c r="G657" s="251">
        <v>10</v>
      </c>
      <c r="H657" s="252">
        <v>10</v>
      </c>
      <c r="J657">
        <f t="shared" si="20"/>
        <v>0</v>
      </c>
    </row>
    <row r="658" spans="5:11" ht="15" hidden="1" thickBot="1" x14ac:dyDescent="0.35">
      <c r="E658"/>
      <c r="F658" s="321" t="s">
        <v>325</v>
      </c>
      <c r="G658" s="251">
        <v>10</v>
      </c>
      <c r="H658" s="252">
        <v>10</v>
      </c>
      <c r="J658">
        <f t="shared" si="20"/>
        <v>0</v>
      </c>
    </row>
    <row r="659" spans="5:11" ht="15" hidden="1" thickBot="1" x14ac:dyDescent="0.35">
      <c r="E659"/>
      <c r="F659" s="321" t="s">
        <v>326</v>
      </c>
      <c r="G659" s="251">
        <v>10</v>
      </c>
      <c r="H659" s="252">
        <v>10</v>
      </c>
      <c r="J659">
        <f t="shared" si="20"/>
        <v>0</v>
      </c>
    </row>
    <row r="660" spans="5:11" ht="15" hidden="1" thickBot="1" x14ac:dyDescent="0.35">
      <c r="E660"/>
      <c r="F660" s="321" t="s">
        <v>327</v>
      </c>
      <c r="G660" s="265">
        <v>44323</v>
      </c>
      <c r="H660" s="266">
        <v>44323</v>
      </c>
      <c r="J660">
        <f t="shared" si="20"/>
        <v>0</v>
      </c>
    </row>
    <row r="661" spans="5:11" ht="15" thickBot="1" x14ac:dyDescent="0.35">
      <c r="E661"/>
      <c r="F661" s="321" t="s">
        <v>328</v>
      </c>
      <c r="G661" s="251">
        <v>5</v>
      </c>
      <c r="H661" s="252">
        <v>5</v>
      </c>
      <c r="I661">
        <v>65</v>
      </c>
      <c r="J661">
        <f t="shared" si="20"/>
        <v>0.32500000000000001</v>
      </c>
    </row>
    <row r="662" spans="5:11" ht="15" hidden="1" thickBot="1" x14ac:dyDescent="0.35">
      <c r="E662"/>
      <c r="F662" s="321" t="s">
        <v>329</v>
      </c>
      <c r="G662" s="251">
        <v>5</v>
      </c>
      <c r="H662" s="252">
        <v>5</v>
      </c>
      <c r="J662">
        <f t="shared" si="20"/>
        <v>0</v>
      </c>
    </row>
    <row r="663" spans="5:11" ht="15" hidden="1" thickBot="1" x14ac:dyDescent="0.35">
      <c r="E663"/>
      <c r="F663" s="321" t="s">
        <v>330</v>
      </c>
      <c r="G663" s="251">
        <v>5</v>
      </c>
      <c r="H663" s="252">
        <v>5</v>
      </c>
      <c r="J663">
        <f t="shared" si="20"/>
        <v>0</v>
      </c>
    </row>
    <row r="664" spans="5:11" ht="15" thickBot="1" x14ac:dyDescent="0.35">
      <c r="E664"/>
      <c r="F664" s="321" t="s">
        <v>331</v>
      </c>
      <c r="G664" s="287">
        <v>12.5</v>
      </c>
      <c r="H664" s="252">
        <v>10</v>
      </c>
      <c r="I664">
        <v>16</v>
      </c>
      <c r="J664">
        <f t="shared" si="20"/>
        <v>0.2</v>
      </c>
    </row>
    <row r="665" spans="5:11" ht="15" thickBot="1" x14ac:dyDescent="0.35">
      <c r="E665"/>
      <c r="F665" s="321" t="s">
        <v>260</v>
      </c>
      <c r="G665" s="251">
        <v>12</v>
      </c>
      <c r="H665" s="252">
        <v>10</v>
      </c>
      <c r="I665">
        <v>16</v>
      </c>
      <c r="J665">
        <f t="shared" si="20"/>
        <v>0.192</v>
      </c>
    </row>
    <row r="667" spans="5:11" ht="25.2" thickBot="1" x14ac:dyDescent="0.35">
      <c r="E667"/>
      <c r="F667" s="302" t="s">
        <v>349</v>
      </c>
      <c r="K667" s="279">
        <f>J669+J670+J673</f>
        <v>6.7654180000000004</v>
      </c>
    </row>
    <row r="668" spans="5:11" ht="15" thickBot="1" x14ac:dyDescent="0.35">
      <c r="E668"/>
      <c r="F668" s="323" t="s">
        <v>137</v>
      </c>
      <c r="G668" s="249" t="s">
        <v>138</v>
      </c>
      <c r="H668" s="250" t="s">
        <v>139</v>
      </c>
    </row>
    <row r="669" spans="5:11" ht="15" thickBot="1" x14ac:dyDescent="0.35">
      <c r="E669"/>
      <c r="F669" s="321" t="s">
        <v>253</v>
      </c>
      <c r="G669" s="251">
        <v>205</v>
      </c>
      <c r="H669" s="252">
        <v>154</v>
      </c>
      <c r="I669">
        <v>13</v>
      </c>
      <c r="J669">
        <f>G669*I669/1000</f>
        <v>2.665</v>
      </c>
    </row>
    <row r="670" spans="5:11" ht="29.4" thickBot="1" x14ac:dyDescent="0.35">
      <c r="E670"/>
      <c r="F670" s="321" t="s">
        <v>279</v>
      </c>
      <c r="G670" s="251">
        <v>28.4</v>
      </c>
      <c r="H670" s="252">
        <v>28.4</v>
      </c>
      <c r="I670">
        <v>45.99</v>
      </c>
      <c r="J670">
        <f>G670*I670/1000</f>
        <v>1.3061160000000001</v>
      </c>
    </row>
    <row r="671" spans="5:11" ht="15" thickBot="1" x14ac:dyDescent="0.35">
      <c r="E671"/>
      <c r="F671" s="326" t="s">
        <v>350</v>
      </c>
      <c r="G671" s="253" t="s">
        <v>147</v>
      </c>
      <c r="H671" s="257">
        <v>27</v>
      </c>
    </row>
    <row r="672" spans="5:11" ht="34.799999999999997" thickBot="1" x14ac:dyDescent="0.35">
      <c r="E672"/>
      <c r="F672" s="326" t="s">
        <v>351</v>
      </c>
      <c r="G672" s="253" t="s">
        <v>147</v>
      </c>
      <c r="H672" s="269" t="s">
        <v>147</v>
      </c>
    </row>
    <row r="673" spans="5:11" ht="15" thickBot="1" x14ac:dyDescent="0.35">
      <c r="E673"/>
      <c r="F673" s="321" t="s">
        <v>148</v>
      </c>
      <c r="G673" s="251">
        <v>6.3</v>
      </c>
      <c r="H673" s="252">
        <v>6.3</v>
      </c>
      <c r="I673">
        <v>443.54</v>
      </c>
      <c r="J673">
        <f>G673*I673/1000</f>
        <v>2.7943020000000001</v>
      </c>
    </row>
    <row r="675" spans="5:11" ht="28.8" x14ac:dyDescent="0.3">
      <c r="E675"/>
      <c r="F675" s="353" t="s">
        <v>385</v>
      </c>
      <c r="K675" s="279">
        <f>J684+J685+J686+J687+J688</f>
        <v>21.933799999999998</v>
      </c>
    </row>
    <row r="676" spans="5:11" x14ac:dyDescent="0.3">
      <c r="E676"/>
      <c r="F676" s="354" t="s">
        <v>129</v>
      </c>
    </row>
    <row r="678" spans="5:11" x14ac:dyDescent="0.3">
      <c r="E678"/>
      <c r="F678" s="325" t="s">
        <v>130</v>
      </c>
    </row>
    <row r="679" spans="5:11" x14ac:dyDescent="0.3">
      <c r="E679"/>
      <c r="F679" s="328" t="s">
        <v>131</v>
      </c>
    </row>
    <row r="680" spans="5:11" x14ac:dyDescent="0.3">
      <c r="E680"/>
      <c r="F680" s="328" t="s">
        <v>132</v>
      </c>
    </row>
    <row r="681" spans="5:11" x14ac:dyDescent="0.3">
      <c r="E681"/>
      <c r="F681" s="354" t="s">
        <v>386</v>
      </c>
    </row>
    <row r="682" spans="5:11" ht="15.6" thickBot="1" x14ac:dyDescent="0.35">
      <c r="E682"/>
      <c r="F682" s="355" t="s">
        <v>273</v>
      </c>
    </row>
    <row r="683" spans="5:11" ht="28.2" thickBot="1" x14ac:dyDescent="0.35">
      <c r="E683"/>
      <c r="F683" s="320" t="s">
        <v>137</v>
      </c>
      <c r="G683" s="106" t="s">
        <v>138</v>
      </c>
      <c r="H683" s="107" t="s">
        <v>139</v>
      </c>
    </row>
    <row r="684" spans="5:11" ht="15" thickBot="1" x14ac:dyDescent="0.35">
      <c r="E684"/>
      <c r="F684" s="321" t="s">
        <v>353</v>
      </c>
      <c r="G684" s="111">
        <v>150</v>
      </c>
      <c r="H684" s="112">
        <v>75</v>
      </c>
      <c r="I684">
        <v>130</v>
      </c>
      <c r="J684">
        <f>G684*I684/1000</f>
        <v>19.5</v>
      </c>
    </row>
    <row r="685" spans="5:11" ht="29.4" thickBot="1" x14ac:dyDescent="0.35">
      <c r="E685"/>
      <c r="F685" s="321" t="s">
        <v>387</v>
      </c>
      <c r="G685" s="111">
        <v>15</v>
      </c>
      <c r="H685" s="112">
        <v>15</v>
      </c>
      <c r="I685">
        <v>41.4</v>
      </c>
      <c r="J685">
        <f t="shared" ref="J685:J688" si="21">G685*I685/1000</f>
        <v>0.621</v>
      </c>
    </row>
    <row r="686" spans="5:11" ht="15" thickBot="1" x14ac:dyDescent="0.35">
      <c r="E686"/>
      <c r="F686" s="321" t="s">
        <v>142</v>
      </c>
      <c r="G686" s="111">
        <v>6.25</v>
      </c>
      <c r="H686" s="112">
        <v>6.25</v>
      </c>
      <c r="I686">
        <v>5.2</v>
      </c>
      <c r="J686">
        <f>G686/40*I686</f>
        <v>0.8125</v>
      </c>
    </row>
    <row r="687" spans="5:11" ht="15" thickBot="1" x14ac:dyDescent="0.35">
      <c r="F687" s="321" t="s">
        <v>182</v>
      </c>
      <c r="G687" s="111">
        <v>0.62</v>
      </c>
      <c r="H687" s="112">
        <v>0.62</v>
      </c>
      <c r="I687">
        <v>15</v>
      </c>
      <c r="J687">
        <f t="shared" si="21"/>
        <v>9.300000000000001E-3</v>
      </c>
    </row>
    <row r="688" spans="5:11" ht="29.4" thickBot="1" x14ac:dyDescent="0.35">
      <c r="F688" s="321" t="s">
        <v>388</v>
      </c>
      <c r="G688" s="111">
        <v>20</v>
      </c>
      <c r="H688" s="112">
        <v>20</v>
      </c>
      <c r="I688">
        <v>49.55</v>
      </c>
      <c r="J688">
        <f t="shared" si="21"/>
        <v>0.99099999999999999</v>
      </c>
    </row>
    <row r="690" spans="5:11" ht="25.2" thickBot="1" x14ac:dyDescent="0.35">
      <c r="F690" s="302" t="s">
        <v>299</v>
      </c>
      <c r="K690" s="279">
        <f>J692+J693+J695</f>
        <v>2.6265999999999994</v>
      </c>
    </row>
    <row r="691" spans="5:11" ht="15" thickBot="1" x14ac:dyDescent="0.35">
      <c r="F691" s="323" t="s">
        <v>137</v>
      </c>
      <c r="G691" s="249" t="s">
        <v>138</v>
      </c>
      <c r="H691" s="250" t="s">
        <v>139</v>
      </c>
    </row>
    <row r="692" spans="5:11" ht="15" thickBot="1" x14ac:dyDescent="0.35">
      <c r="F692" s="321" t="s">
        <v>300</v>
      </c>
      <c r="G692" s="251">
        <v>20</v>
      </c>
      <c r="H692" s="252">
        <v>50</v>
      </c>
      <c r="I692">
        <v>93.03</v>
      </c>
      <c r="J692">
        <f>G692*I692/1000</f>
        <v>1.8605999999999998</v>
      </c>
    </row>
    <row r="693" spans="5:11" ht="15" thickBot="1" x14ac:dyDescent="0.35">
      <c r="F693" s="321" t="s">
        <v>158</v>
      </c>
      <c r="G693" s="251">
        <v>16</v>
      </c>
      <c r="H693" s="252">
        <v>16</v>
      </c>
      <c r="I693">
        <v>46</v>
      </c>
      <c r="J693">
        <f>G693*I693/1000</f>
        <v>0.73599999999999999</v>
      </c>
    </row>
    <row r="694" spans="5:11" ht="23.4" thickBot="1" x14ac:dyDescent="0.35">
      <c r="F694" s="326" t="s">
        <v>307</v>
      </c>
      <c r="G694" s="270">
        <v>11</v>
      </c>
      <c r="H694" s="257">
        <v>11</v>
      </c>
    </row>
    <row r="695" spans="5:11" ht="15" thickBot="1" x14ac:dyDescent="0.35">
      <c r="F695" s="321" t="s">
        <v>308</v>
      </c>
      <c r="G695" s="251">
        <v>0.2</v>
      </c>
      <c r="H695" s="252">
        <v>0.2</v>
      </c>
      <c r="I695">
        <v>150</v>
      </c>
      <c r="J695">
        <f>G695*I695/1000</f>
        <v>0.03</v>
      </c>
    </row>
    <row r="696" spans="5:11" ht="15" thickBot="1" x14ac:dyDescent="0.35">
      <c r="F696" s="321" t="s">
        <v>155</v>
      </c>
      <c r="G696" s="251">
        <v>203</v>
      </c>
      <c r="H696" s="252">
        <v>203</v>
      </c>
    </row>
    <row r="698" spans="5:11" x14ac:dyDescent="0.3">
      <c r="F698" s="303" t="s">
        <v>14</v>
      </c>
      <c r="G698">
        <v>80</v>
      </c>
      <c r="I698">
        <v>29.72</v>
      </c>
      <c r="K698" s="279">
        <f>G698*I698/1000</f>
        <v>2.3775999999999997</v>
      </c>
    </row>
    <row r="700" spans="5:11" x14ac:dyDescent="0.3">
      <c r="F700" s="336" t="s">
        <v>389</v>
      </c>
      <c r="G700">
        <v>250</v>
      </c>
      <c r="I700">
        <v>110</v>
      </c>
      <c r="K700" s="279">
        <f>G700*I700/1000</f>
        <v>27.5</v>
      </c>
    </row>
    <row r="701" spans="5:11" x14ac:dyDescent="0.3">
      <c r="K701" s="279">
        <f>G701*I701/1000</f>
        <v>0</v>
      </c>
    </row>
    <row r="702" spans="5:11" s="289" customFormat="1" x14ac:dyDescent="0.3">
      <c r="E702" s="359"/>
      <c r="F702" s="359" t="s">
        <v>214</v>
      </c>
      <c r="K702" s="291">
        <f>K706+K716+K718+K730+K739+K758+K771+K773+K775</f>
        <v>126.570671</v>
      </c>
    </row>
    <row r="704" spans="5:11" ht="29.4" x14ac:dyDescent="0.3">
      <c r="E704"/>
      <c r="F704" s="305" t="s">
        <v>128</v>
      </c>
      <c r="I704" s="96"/>
      <c r="K704" s="277"/>
    </row>
    <row r="705" spans="5:11" ht="16.2" thickBot="1" x14ac:dyDescent="0.35">
      <c r="E705"/>
      <c r="F705" s="306" t="s">
        <v>136</v>
      </c>
      <c r="I705" s="96"/>
      <c r="K705" s="277"/>
    </row>
    <row r="706" spans="5:11" ht="28.2" thickBot="1" x14ac:dyDescent="0.35">
      <c r="E706"/>
      <c r="F706" s="307" t="s">
        <v>137</v>
      </c>
      <c r="G706" s="106" t="s">
        <v>138</v>
      </c>
      <c r="H706" s="107" t="s">
        <v>139</v>
      </c>
      <c r="I706" s="108" t="s">
        <v>140</v>
      </c>
      <c r="J706" s="109" t="s">
        <v>141</v>
      </c>
      <c r="K706" s="278">
        <f>J707+J709+J712+J714</f>
        <v>30.955814</v>
      </c>
    </row>
    <row r="707" spans="5:11" ht="15" thickBot="1" x14ac:dyDescent="0.35">
      <c r="E707"/>
      <c r="F707" s="308" t="s">
        <v>142</v>
      </c>
      <c r="G707" s="111">
        <v>138</v>
      </c>
      <c r="H707" s="112">
        <v>138</v>
      </c>
      <c r="I707" s="113">
        <v>5.2</v>
      </c>
      <c r="J707" s="114">
        <f>G707/40*I707</f>
        <v>17.940000000000001</v>
      </c>
      <c r="K707" s="277"/>
    </row>
    <row r="708" spans="5:11" ht="15" thickBot="1" x14ac:dyDescent="0.35">
      <c r="E708"/>
      <c r="F708" s="308" t="s">
        <v>143</v>
      </c>
      <c r="G708" s="111">
        <v>138</v>
      </c>
      <c r="H708" s="112">
        <v>138</v>
      </c>
      <c r="I708" s="113"/>
      <c r="J708" s="114"/>
      <c r="K708" s="277"/>
    </row>
    <row r="709" spans="5:11" ht="15" thickBot="1" x14ac:dyDescent="0.35">
      <c r="E709"/>
      <c r="F709" s="308" t="s">
        <v>144</v>
      </c>
      <c r="G709" s="111">
        <v>51.7</v>
      </c>
      <c r="H709" s="112">
        <v>51.7</v>
      </c>
      <c r="I709" s="113">
        <v>45</v>
      </c>
      <c r="J709" s="114">
        <f>G709*I709/1000</f>
        <v>2.3264999999999998</v>
      </c>
      <c r="K709" s="277"/>
    </row>
    <row r="710" spans="5:11" ht="15" thickBot="1" x14ac:dyDescent="0.35">
      <c r="E710"/>
      <c r="F710" s="308" t="s">
        <v>145</v>
      </c>
      <c r="G710" s="111">
        <v>51.7</v>
      </c>
      <c r="H710" s="112">
        <v>51.7</v>
      </c>
      <c r="I710" s="113"/>
      <c r="J710" s="114"/>
      <c r="K710" s="277"/>
    </row>
    <row r="711" spans="5:11" ht="15" thickBot="1" x14ac:dyDescent="0.35">
      <c r="E711"/>
      <c r="F711" s="309" t="s">
        <v>146</v>
      </c>
      <c r="G711" s="116" t="s">
        <v>147</v>
      </c>
      <c r="H711" s="117">
        <v>190</v>
      </c>
      <c r="I711" s="113"/>
      <c r="J711" s="114"/>
      <c r="K711" s="277"/>
    </row>
    <row r="712" spans="5:11" ht="15" thickBot="1" x14ac:dyDescent="0.35">
      <c r="E712"/>
      <c r="F712" s="308" t="s">
        <v>148</v>
      </c>
      <c r="G712" s="111">
        <v>6.9</v>
      </c>
      <c r="H712" s="112">
        <v>6.9</v>
      </c>
      <c r="I712" s="113">
        <v>443.54</v>
      </c>
      <c r="J712" s="114">
        <f>G712*I712/1000</f>
        <v>3.0604260000000005</v>
      </c>
      <c r="K712" s="277"/>
    </row>
    <row r="713" spans="5:11" ht="15" thickBot="1" x14ac:dyDescent="0.35">
      <c r="E713"/>
      <c r="F713" s="309" t="s">
        <v>149</v>
      </c>
      <c r="G713" s="116" t="s">
        <v>147</v>
      </c>
      <c r="H713" s="117">
        <v>183</v>
      </c>
      <c r="I713" s="113"/>
      <c r="J713" s="114"/>
      <c r="K713" s="277"/>
    </row>
    <row r="714" spans="5:11" ht="15" thickBot="1" x14ac:dyDescent="0.35">
      <c r="E714"/>
      <c r="F714" s="308" t="s">
        <v>148</v>
      </c>
      <c r="G714" s="111">
        <v>17.2</v>
      </c>
      <c r="H714" s="112">
        <v>17.2</v>
      </c>
      <c r="I714" s="113">
        <v>443.54</v>
      </c>
      <c r="J714" s="114">
        <f>G714*I714/1000</f>
        <v>7.6288879999999999</v>
      </c>
      <c r="K714" s="277"/>
    </row>
    <row r="716" spans="5:11" x14ac:dyDescent="0.3">
      <c r="E716"/>
      <c r="F716" s="318" t="s">
        <v>58</v>
      </c>
      <c r="G716" s="139">
        <v>60</v>
      </c>
      <c r="H716" s="139">
        <v>60</v>
      </c>
      <c r="I716" s="120" t="s">
        <v>162</v>
      </c>
      <c r="J716" s="129">
        <f>G716*I716/1000</f>
        <v>2.484</v>
      </c>
      <c r="K716" s="278">
        <f>J716</f>
        <v>2.484</v>
      </c>
    </row>
    <row r="718" spans="5:11" ht="21" x14ac:dyDescent="0.3">
      <c r="E718"/>
      <c r="F718" s="337" t="s">
        <v>150</v>
      </c>
      <c r="G718" s="119"/>
      <c r="H718" s="119"/>
      <c r="I718" s="161"/>
      <c r="J718" s="129"/>
      <c r="K718" s="278">
        <f>J725+J727</f>
        <v>0.85099999999999998</v>
      </c>
    </row>
    <row r="719" spans="5:11" x14ac:dyDescent="0.3">
      <c r="E719"/>
      <c r="F719" s="338" t="s">
        <v>166</v>
      </c>
      <c r="G719" s="119"/>
      <c r="H719" s="119"/>
      <c r="I719" s="161"/>
      <c r="J719" s="121"/>
      <c r="K719" s="277"/>
    </row>
    <row r="720" spans="5:11" x14ac:dyDescent="0.3">
      <c r="E720"/>
      <c r="F720" s="216"/>
      <c r="G720" s="119"/>
      <c r="H720" s="119"/>
      <c r="I720" s="161"/>
      <c r="J720" s="121"/>
      <c r="K720" s="277"/>
    </row>
    <row r="721" spans="5:11" x14ac:dyDescent="0.3">
      <c r="E721"/>
      <c r="F721" s="339" t="s">
        <v>167</v>
      </c>
      <c r="G721" s="119"/>
      <c r="H721" s="119"/>
      <c r="I721" s="161"/>
      <c r="J721" s="121"/>
      <c r="K721" s="277"/>
    </row>
    <row r="722" spans="5:11" ht="18.75" customHeight="1" x14ac:dyDescent="0.3">
      <c r="E722"/>
      <c r="F722" s="340" t="s">
        <v>175</v>
      </c>
      <c r="G722" s="119"/>
      <c r="H722" s="119"/>
      <c r="I722" s="161"/>
      <c r="J722" s="121"/>
      <c r="K722" s="277"/>
    </row>
    <row r="723" spans="5:11" ht="15.6" x14ac:dyDescent="0.3">
      <c r="E723"/>
      <c r="F723" s="312" t="s">
        <v>152</v>
      </c>
      <c r="G723" s="119"/>
      <c r="H723" s="119"/>
      <c r="I723" s="161"/>
      <c r="J723" s="121"/>
      <c r="K723" s="277"/>
    </row>
    <row r="724" spans="5:11" ht="26.4" x14ac:dyDescent="0.3">
      <c r="E724"/>
      <c r="F724" s="341" t="s">
        <v>137</v>
      </c>
      <c r="G724" s="167" t="s">
        <v>138</v>
      </c>
      <c r="H724" s="167" t="s">
        <v>139</v>
      </c>
      <c r="I724" s="161"/>
      <c r="J724" s="121"/>
      <c r="K724" s="277"/>
    </row>
    <row r="725" spans="5:11" x14ac:dyDescent="0.3">
      <c r="E725"/>
      <c r="F725" s="342" t="s">
        <v>153</v>
      </c>
      <c r="G725" s="169">
        <v>0.5</v>
      </c>
      <c r="H725" s="169">
        <v>0.5</v>
      </c>
      <c r="I725" s="161" t="s">
        <v>154</v>
      </c>
      <c r="J725" s="129">
        <f>G725*I725/1000</f>
        <v>0.23</v>
      </c>
      <c r="K725" s="277"/>
    </row>
    <row r="726" spans="5:11" x14ac:dyDescent="0.3">
      <c r="E726"/>
      <c r="F726" s="342" t="s">
        <v>155</v>
      </c>
      <c r="G726" s="169">
        <v>54</v>
      </c>
      <c r="H726" s="169">
        <v>54</v>
      </c>
      <c r="I726" s="161"/>
      <c r="J726" s="121"/>
      <c r="K726" s="277"/>
    </row>
    <row r="727" spans="5:11" x14ac:dyDescent="0.3">
      <c r="E727"/>
      <c r="F727" s="342" t="s">
        <v>158</v>
      </c>
      <c r="G727" s="169">
        <v>13.5</v>
      </c>
      <c r="H727" s="169">
        <v>13.5</v>
      </c>
      <c r="I727" s="161" t="s">
        <v>159</v>
      </c>
      <c r="J727" s="129">
        <f>G727*I727/1000</f>
        <v>0.621</v>
      </c>
      <c r="K727" s="277"/>
    </row>
    <row r="728" spans="5:11" x14ac:dyDescent="0.3">
      <c r="E728"/>
      <c r="F728" s="342" t="s">
        <v>155</v>
      </c>
      <c r="G728" s="169">
        <v>135</v>
      </c>
      <c r="H728" s="169">
        <v>135</v>
      </c>
      <c r="I728" s="161"/>
      <c r="J728" s="121"/>
      <c r="K728" s="277"/>
    </row>
    <row r="730" spans="5:11" ht="17.399999999999999" x14ac:dyDescent="0.3">
      <c r="E730"/>
      <c r="F730" s="343" t="s">
        <v>283</v>
      </c>
      <c r="G730" s="84"/>
      <c r="H730" s="84"/>
      <c r="K730" s="279">
        <f>J735+J736</f>
        <v>13.1652</v>
      </c>
    </row>
    <row r="731" spans="5:11" x14ac:dyDescent="0.3">
      <c r="E731"/>
      <c r="F731" s="344"/>
      <c r="G731" s="84"/>
      <c r="H731" s="84"/>
    </row>
    <row r="732" spans="5:11" ht="15.6" x14ac:dyDescent="0.3">
      <c r="E732"/>
      <c r="F732" s="345"/>
      <c r="G732" s="621" t="s">
        <v>285</v>
      </c>
      <c r="H732" s="621"/>
    </row>
    <row r="733" spans="5:11" ht="15.6" x14ac:dyDescent="0.3">
      <c r="E733"/>
      <c r="F733" s="346"/>
      <c r="G733" s="621" t="s">
        <v>286</v>
      </c>
      <c r="H733" s="621"/>
    </row>
    <row r="734" spans="5:11" ht="31.2" x14ac:dyDescent="0.3">
      <c r="E734"/>
      <c r="F734" s="345" t="s">
        <v>284</v>
      </c>
      <c r="G734" s="11" t="s">
        <v>138</v>
      </c>
      <c r="H734" s="11" t="s">
        <v>139</v>
      </c>
    </row>
    <row r="735" spans="5:11" ht="16.2" thickBot="1" x14ac:dyDescent="0.35">
      <c r="E735"/>
      <c r="F735" s="345" t="s">
        <v>287</v>
      </c>
      <c r="G735" s="384">
        <v>70.8</v>
      </c>
      <c r="H735" s="384">
        <v>60</v>
      </c>
      <c r="I735">
        <v>128</v>
      </c>
      <c r="J735">
        <f>G735*I735/1000</f>
        <v>9.0624000000000002</v>
      </c>
    </row>
    <row r="736" spans="5:11" ht="16.2" thickBot="1" x14ac:dyDescent="0.35">
      <c r="E736"/>
      <c r="F736" s="345" t="s">
        <v>320</v>
      </c>
      <c r="G736" s="384">
        <v>63.12</v>
      </c>
      <c r="H736" s="384">
        <v>60</v>
      </c>
      <c r="I736">
        <v>65</v>
      </c>
      <c r="J736">
        <f>G736*I736/1000</f>
        <v>4.1028000000000002</v>
      </c>
    </row>
    <row r="737" spans="5:11" ht="16.2" thickBot="1" x14ac:dyDescent="0.35">
      <c r="E737"/>
      <c r="F737" s="345" t="s">
        <v>288</v>
      </c>
      <c r="G737" s="385"/>
      <c r="H737" s="384">
        <v>120</v>
      </c>
    </row>
    <row r="739" spans="5:11" ht="24.6" x14ac:dyDescent="0.3">
      <c r="E739"/>
      <c r="F739" s="302" t="s">
        <v>251</v>
      </c>
      <c r="K739" s="279">
        <f>J742+J745+J748+J749+J750+J755+J756</f>
        <v>2.0576749999999997</v>
      </c>
    </row>
    <row r="740" spans="5:11" ht="15" thickBot="1" x14ac:dyDescent="0.35">
      <c r="E740"/>
      <c r="F740" s="322" t="s">
        <v>252</v>
      </c>
    </row>
    <row r="741" spans="5:11" ht="15" thickBot="1" x14ac:dyDescent="0.35">
      <c r="E741"/>
      <c r="F741" s="323" t="s">
        <v>137</v>
      </c>
      <c r="G741" s="249" t="s">
        <v>138</v>
      </c>
      <c r="H741" s="250" t="s">
        <v>139</v>
      </c>
    </row>
    <row r="742" spans="5:11" ht="15" thickBot="1" x14ac:dyDescent="0.35">
      <c r="E742"/>
      <c r="F742" s="321" t="s">
        <v>253</v>
      </c>
      <c r="G742" s="251">
        <v>100</v>
      </c>
      <c r="H742" s="252">
        <v>75</v>
      </c>
      <c r="I742">
        <v>13</v>
      </c>
      <c r="J742">
        <f>G742*I742/1000</f>
        <v>1.3</v>
      </c>
    </row>
    <row r="743" spans="5:11" ht="15" hidden="1" thickBot="1" x14ac:dyDescent="0.35">
      <c r="E743"/>
      <c r="F743" s="321" t="s">
        <v>254</v>
      </c>
      <c r="G743" s="251">
        <v>2</v>
      </c>
      <c r="H743" s="252">
        <v>2</v>
      </c>
    </row>
    <row r="744" spans="5:11" ht="15" hidden="1" thickBot="1" x14ac:dyDescent="0.35">
      <c r="E744"/>
      <c r="F744" s="321" t="s">
        <v>255</v>
      </c>
      <c r="G744" s="251">
        <v>2</v>
      </c>
      <c r="H744" s="252">
        <v>2</v>
      </c>
    </row>
    <row r="745" spans="5:11" ht="15" thickBot="1" x14ac:dyDescent="0.35">
      <c r="E745"/>
      <c r="F745" s="321" t="s">
        <v>256</v>
      </c>
      <c r="G745" s="251">
        <v>2</v>
      </c>
      <c r="H745" s="252">
        <v>2</v>
      </c>
      <c r="I745">
        <v>40</v>
      </c>
      <c r="J745">
        <f>G745*I745/1000</f>
        <v>0.08</v>
      </c>
    </row>
    <row r="746" spans="5:11" ht="15" hidden="1" thickBot="1" x14ac:dyDescent="0.35">
      <c r="E746"/>
      <c r="F746" s="321" t="s">
        <v>257</v>
      </c>
      <c r="G746" s="253" t="s">
        <v>147</v>
      </c>
      <c r="H746" s="252">
        <v>2</v>
      </c>
    </row>
    <row r="747" spans="5:11" ht="29.4" hidden="1" thickBot="1" x14ac:dyDescent="0.35">
      <c r="E747"/>
      <c r="F747" s="321" t="s">
        <v>258</v>
      </c>
      <c r="G747" s="251">
        <v>2</v>
      </c>
      <c r="H747" s="252">
        <v>2</v>
      </c>
    </row>
    <row r="748" spans="5:11" ht="15" thickBot="1" x14ac:dyDescent="0.35">
      <c r="E748"/>
      <c r="F748" s="321" t="s">
        <v>259</v>
      </c>
      <c r="G748" s="251">
        <v>12.5</v>
      </c>
      <c r="H748" s="252">
        <v>10</v>
      </c>
      <c r="I748">
        <v>16</v>
      </c>
      <c r="J748">
        <f>G748*I748/1000</f>
        <v>0.2</v>
      </c>
    </row>
    <row r="749" spans="5:11" ht="15" thickBot="1" x14ac:dyDescent="0.35">
      <c r="E749"/>
      <c r="F749" s="321" t="s">
        <v>260</v>
      </c>
      <c r="G749" s="251">
        <v>12</v>
      </c>
      <c r="H749" s="252">
        <v>10</v>
      </c>
      <c r="I749">
        <v>16</v>
      </c>
      <c r="J749">
        <f>G749*I749/1000</f>
        <v>0.192</v>
      </c>
    </row>
    <row r="750" spans="5:11" ht="15" thickBot="1" x14ac:dyDescent="0.35">
      <c r="E750"/>
      <c r="F750" s="321" t="s">
        <v>250</v>
      </c>
      <c r="G750" s="251">
        <v>2.5</v>
      </c>
      <c r="H750" s="252">
        <v>2.5</v>
      </c>
      <c r="I750">
        <v>101.67</v>
      </c>
      <c r="J750">
        <f>G750*I750/1000</f>
        <v>0.25417499999999998</v>
      </c>
    </row>
    <row r="751" spans="5:11" ht="15" hidden="1" thickBot="1" x14ac:dyDescent="0.35">
      <c r="F751" s="321" t="s">
        <v>261</v>
      </c>
      <c r="G751" s="253" t="s">
        <v>147</v>
      </c>
      <c r="H751" s="252">
        <v>175</v>
      </c>
    </row>
    <row r="752" spans="5:11" ht="15" hidden="1" thickBot="1" x14ac:dyDescent="0.35">
      <c r="F752" s="321" t="s">
        <v>262</v>
      </c>
      <c r="G752" s="251">
        <v>175</v>
      </c>
      <c r="H752" s="252">
        <v>175</v>
      </c>
    </row>
    <row r="753" spans="5:11" ht="15" hidden="1" thickBot="1" x14ac:dyDescent="0.35">
      <c r="F753" s="321" t="s">
        <v>263</v>
      </c>
      <c r="G753" s="251">
        <v>175</v>
      </c>
      <c r="H753" s="252">
        <v>175</v>
      </c>
    </row>
    <row r="754" spans="5:11" ht="15" hidden="1" thickBot="1" x14ac:dyDescent="0.35">
      <c r="F754" s="321" t="s">
        <v>145</v>
      </c>
      <c r="G754" s="251">
        <v>175</v>
      </c>
      <c r="H754" s="252">
        <v>175</v>
      </c>
    </row>
    <row r="755" spans="5:11" ht="15" thickBot="1" x14ac:dyDescent="0.35">
      <c r="F755" s="321" t="s">
        <v>264</v>
      </c>
      <c r="G755" s="251">
        <v>0.01</v>
      </c>
      <c r="H755" s="252">
        <v>0.01</v>
      </c>
      <c r="I755" s="92">
        <v>900</v>
      </c>
      <c r="J755">
        <f>G755*I755/1000</f>
        <v>8.9999999999999993E-3</v>
      </c>
    </row>
    <row r="756" spans="5:11" ht="15" thickBot="1" x14ac:dyDescent="0.35">
      <c r="F756" s="321" t="s">
        <v>265</v>
      </c>
      <c r="G756" s="251">
        <v>1.5</v>
      </c>
      <c r="H756" s="252">
        <v>1.5</v>
      </c>
      <c r="I756">
        <v>15</v>
      </c>
      <c r="J756">
        <f>G756*I756/1000</f>
        <v>2.2499999999999999E-2</v>
      </c>
    </row>
    <row r="758" spans="5:11" ht="15.6" x14ac:dyDescent="0.3">
      <c r="E758" s="347" t="s">
        <v>292</v>
      </c>
      <c r="F758" s="344"/>
      <c r="G758" s="84"/>
      <c r="H758" s="84"/>
      <c r="K758" s="279">
        <f>J761+J762+J764+J765+J766+J767+J768</f>
        <v>32.179381999999997</v>
      </c>
    </row>
    <row r="759" spans="5:11" x14ac:dyDescent="0.3">
      <c r="E759" s="348"/>
      <c r="F759" s="349" t="s">
        <v>137</v>
      </c>
      <c r="G759" s="268" t="s">
        <v>138</v>
      </c>
      <c r="H759" s="268" t="s">
        <v>139</v>
      </c>
    </row>
    <row r="760" spans="5:11" x14ac:dyDescent="0.3">
      <c r="E760" s="348"/>
      <c r="F760" s="352" t="s">
        <v>293</v>
      </c>
      <c r="G760" s="268">
        <v>196.6</v>
      </c>
      <c r="H760" s="268">
        <v>174.6</v>
      </c>
    </row>
    <row r="761" spans="5:11" x14ac:dyDescent="0.3">
      <c r="E761" s="348"/>
      <c r="F761" s="352" t="s">
        <v>294</v>
      </c>
      <c r="G761" s="268">
        <v>207.4</v>
      </c>
      <c r="H761" s="268">
        <v>153.4</v>
      </c>
      <c r="I761">
        <v>130</v>
      </c>
      <c r="J761">
        <f>G761*I761/1000</f>
        <v>26.962</v>
      </c>
    </row>
    <row r="762" spans="5:11" x14ac:dyDescent="0.3">
      <c r="E762" s="348"/>
      <c r="F762" s="352" t="s">
        <v>250</v>
      </c>
      <c r="G762" s="268">
        <v>4</v>
      </c>
      <c r="H762" s="268">
        <v>4</v>
      </c>
      <c r="I762">
        <v>101.67</v>
      </c>
      <c r="J762">
        <f t="shared" ref="J762" si="22">G762*I762/1000</f>
        <v>0.40667999999999999</v>
      </c>
    </row>
    <row r="763" spans="5:11" x14ac:dyDescent="0.3">
      <c r="E763" s="348"/>
      <c r="F763" s="351" t="s">
        <v>295</v>
      </c>
      <c r="G763" s="268" t="s">
        <v>147</v>
      </c>
      <c r="H763" s="268">
        <v>66.599999999999994</v>
      </c>
    </row>
    <row r="764" spans="5:11" x14ac:dyDescent="0.3">
      <c r="E764" s="348"/>
      <c r="F764" s="352" t="s">
        <v>260</v>
      </c>
      <c r="G764" s="268">
        <v>12.6</v>
      </c>
      <c r="H764" s="268">
        <v>10.6</v>
      </c>
      <c r="I764">
        <v>16</v>
      </c>
      <c r="J764">
        <f t="shared" ref="J764:J768" si="23">G764*I764/1000</f>
        <v>0.2016</v>
      </c>
    </row>
    <row r="765" spans="5:11" x14ac:dyDescent="0.3">
      <c r="E765" s="348"/>
      <c r="F765" s="352" t="s">
        <v>259</v>
      </c>
      <c r="G765" s="268">
        <v>13.4</v>
      </c>
      <c r="H765" s="268">
        <v>10.6</v>
      </c>
      <c r="I765">
        <v>16</v>
      </c>
      <c r="J765">
        <f t="shared" si="23"/>
        <v>0.21440000000000001</v>
      </c>
    </row>
    <row r="766" spans="5:11" x14ac:dyDescent="0.3">
      <c r="E766" s="622" t="s">
        <v>296</v>
      </c>
      <c r="F766" s="622"/>
      <c r="G766" s="268">
        <v>46.6</v>
      </c>
      <c r="H766" s="268">
        <v>46.6</v>
      </c>
      <c r="I766">
        <v>65</v>
      </c>
      <c r="J766">
        <f t="shared" si="23"/>
        <v>3.0289999999999999</v>
      </c>
    </row>
    <row r="767" spans="5:11" x14ac:dyDescent="0.3">
      <c r="E767" s="622" t="s">
        <v>250</v>
      </c>
      <c r="F767" s="622"/>
      <c r="G767" s="268">
        <v>10.6</v>
      </c>
      <c r="H767" s="268">
        <v>10.6</v>
      </c>
      <c r="I767">
        <v>101.67</v>
      </c>
      <c r="J767">
        <f t="shared" si="23"/>
        <v>1.0777019999999999</v>
      </c>
    </row>
    <row r="768" spans="5:11" x14ac:dyDescent="0.3">
      <c r="E768" s="622" t="s">
        <v>297</v>
      </c>
      <c r="F768" s="622"/>
      <c r="G768" s="268">
        <v>2.4</v>
      </c>
      <c r="H768" s="268">
        <v>2.4</v>
      </c>
      <c r="I768">
        <v>120</v>
      </c>
      <c r="J768">
        <f t="shared" si="23"/>
        <v>0.28799999999999998</v>
      </c>
    </row>
    <row r="769" spans="5:11" x14ac:dyDescent="0.3">
      <c r="E769" s="620" t="s">
        <v>298</v>
      </c>
      <c r="F769" s="620"/>
      <c r="G769" s="268" t="s">
        <v>147</v>
      </c>
      <c r="H769" s="268">
        <v>133.4</v>
      </c>
    </row>
    <row r="771" spans="5:11" x14ac:dyDescent="0.3">
      <c r="F771" s="303" t="s">
        <v>282</v>
      </c>
      <c r="G771" s="159">
        <v>200</v>
      </c>
      <c r="H771" s="159"/>
      <c r="I771">
        <v>50</v>
      </c>
      <c r="K771" s="279">
        <f>G771*I771/1000</f>
        <v>10</v>
      </c>
    </row>
    <row r="773" spans="5:11" x14ac:dyDescent="0.3">
      <c r="F773" s="303" t="s">
        <v>14</v>
      </c>
      <c r="G773">
        <v>80</v>
      </c>
      <c r="I773">
        <v>29.72</v>
      </c>
      <c r="K773" s="279">
        <f>G773*I773/1000</f>
        <v>2.3775999999999997</v>
      </c>
    </row>
    <row r="775" spans="5:11" x14ac:dyDescent="0.3">
      <c r="F775" s="303" t="s">
        <v>392</v>
      </c>
      <c r="G775">
        <v>250</v>
      </c>
      <c r="I775">
        <v>130</v>
      </c>
      <c r="K775" s="279">
        <f>G775*I775/1000</f>
        <v>32.5</v>
      </c>
    </row>
    <row r="777" spans="5:11" s="289" customFormat="1" x14ac:dyDescent="0.3">
      <c r="E777" s="359"/>
      <c r="F777" s="359" t="s">
        <v>393</v>
      </c>
      <c r="K777" s="291">
        <f>K779+K800+K802+K804+K819+K831+K854+K868+K870</f>
        <v>99.362599599999996</v>
      </c>
    </row>
    <row r="779" spans="5:11" ht="28.8" x14ac:dyDescent="0.3">
      <c r="F779" s="353" t="s">
        <v>319</v>
      </c>
      <c r="K779" s="279">
        <f>J789+J790+J791+J793+J794+J795+J796+J798</f>
        <v>13.0088176</v>
      </c>
    </row>
    <row r="780" spans="5:11" x14ac:dyDescent="0.3">
      <c r="F780" s="354" t="s">
        <v>129</v>
      </c>
    </row>
    <row r="782" spans="5:11" x14ac:dyDescent="0.3">
      <c r="F782" s="325" t="s">
        <v>130</v>
      </c>
    </row>
    <row r="783" spans="5:11" x14ac:dyDescent="0.3">
      <c r="E783"/>
      <c r="F783" s="328" t="s">
        <v>131</v>
      </c>
      <c r="K783"/>
    </row>
    <row r="784" spans="5:11" x14ac:dyDescent="0.3">
      <c r="E784"/>
      <c r="F784" s="328" t="s">
        <v>132</v>
      </c>
      <c r="K784"/>
    </row>
    <row r="785" spans="5:11" x14ac:dyDescent="0.3">
      <c r="E785"/>
      <c r="F785" s="354" t="s">
        <v>309</v>
      </c>
      <c r="K785"/>
    </row>
    <row r="786" spans="5:11" ht="15.6" thickBot="1" x14ac:dyDescent="0.35">
      <c r="E786"/>
      <c r="F786" s="355" t="s">
        <v>310</v>
      </c>
      <c r="K786"/>
    </row>
    <row r="787" spans="5:11" ht="28.2" thickBot="1" x14ac:dyDescent="0.35">
      <c r="E787"/>
      <c r="F787" s="320" t="s">
        <v>137</v>
      </c>
      <c r="G787" s="106" t="s">
        <v>138</v>
      </c>
      <c r="H787" s="107" t="s">
        <v>139</v>
      </c>
      <c r="K787"/>
    </row>
    <row r="788" spans="5:11" ht="15" thickBot="1" x14ac:dyDescent="0.35">
      <c r="E788"/>
      <c r="F788" s="330" t="s">
        <v>311</v>
      </c>
      <c r="G788" s="116" t="s">
        <v>147</v>
      </c>
      <c r="H788" s="117">
        <v>160</v>
      </c>
      <c r="K788"/>
    </row>
    <row r="789" spans="5:11" ht="15" thickBot="1" x14ac:dyDescent="0.35">
      <c r="E789"/>
      <c r="F789" s="321" t="s">
        <v>312</v>
      </c>
      <c r="G789" s="111">
        <v>77.3</v>
      </c>
      <c r="H789" s="112">
        <v>77.3</v>
      </c>
      <c r="I789">
        <v>37</v>
      </c>
      <c r="J789">
        <f>G789*I789/1000</f>
        <v>2.8601000000000001</v>
      </c>
      <c r="K789"/>
    </row>
    <row r="790" spans="5:11" ht="15" thickBot="1" x14ac:dyDescent="0.35">
      <c r="E790"/>
      <c r="F790" s="321" t="s">
        <v>142</v>
      </c>
      <c r="G790" s="111">
        <v>3.63</v>
      </c>
      <c r="H790" s="112">
        <v>3.63</v>
      </c>
      <c r="I790">
        <v>5.2</v>
      </c>
      <c r="J790">
        <f>G790/40*I790</f>
        <v>0.47189999999999999</v>
      </c>
      <c r="K790"/>
    </row>
    <row r="791" spans="5:11" ht="29.4" thickBot="1" x14ac:dyDescent="0.35">
      <c r="E791"/>
      <c r="F791" s="321" t="s">
        <v>313</v>
      </c>
      <c r="G791" s="111">
        <v>77.3</v>
      </c>
      <c r="H791" s="112">
        <v>77.3</v>
      </c>
      <c r="I791">
        <v>45.99</v>
      </c>
      <c r="J791">
        <f t="shared" ref="J791" si="24">G791*I791/1000</f>
        <v>3.5550269999999999</v>
      </c>
      <c r="K791"/>
    </row>
    <row r="792" spans="5:11" ht="15" thickBot="1" x14ac:dyDescent="0.35">
      <c r="E792"/>
      <c r="F792" s="321" t="s">
        <v>145</v>
      </c>
      <c r="G792" s="111">
        <v>77.3</v>
      </c>
      <c r="H792" s="112">
        <v>77.3</v>
      </c>
      <c r="K792"/>
    </row>
    <row r="793" spans="5:11" ht="15" thickBot="1" x14ac:dyDescent="0.35">
      <c r="E793"/>
      <c r="F793" s="321" t="s">
        <v>314</v>
      </c>
      <c r="G793" s="285">
        <v>0.8</v>
      </c>
      <c r="H793" s="286">
        <v>0.8</v>
      </c>
      <c r="I793" s="271">
        <v>580</v>
      </c>
      <c r="J793" s="271">
        <f t="shared" ref="J793:J796" si="25">G793*I793/1000</f>
        <v>0.46400000000000002</v>
      </c>
      <c r="K793"/>
    </row>
    <row r="794" spans="5:11" ht="15" thickBot="1" x14ac:dyDescent="0.35">
      <c r="E794"/>
      <c r="F794" s="321" t="s">
        <v>158</v>
      </c>
      <c r="G794" s="111">
        <v>2.73</v>
      </c>
      <c r="H794" s="112">
        <v>2.73</v>
      </c>
      <c r="I794">
        <v>46</v>
      </c>
      <c r="J794">
        <f t="shared" si="25"/>
        <v>0.12558</v>
      </c>
      <c r="K794"/>
    </row>
    <row r="795" spans="5:11" ht="15" thickBot="1" x14ac:dyDescent="0.35">
      <c r="E795"/>
      <c r="F795" s="321" t="s">
        <v>265</v>
      </c>
      <c r="G795" s="111">
        <v>1.37</v>
      </c>
      <c r="H795" s="112">
        <v>1.37</v>
      </c>
      <c r="I795">
        <v>15</v>
      </c>
      <c r="J795">
        <f t="shared" si="25"/>
        <v>2.0550000000000002E-2</v>
      </c>
      <c r="K795"/>
    </row>
    <row r="796" spans="5:11" ht="15" thickBot="1" x14ac:dyDescent="0.35">
      <c r="E796"/>
      <c r="F796" s="321" t="s">
        <v>315</v>
      </c>
      <c r="G796" s="111">
        <v>8.18</v>
      </c>
      <c r="H796" s="112">
        <v>8.18</v>
      </c>
      <c r="I796">
        <v>101.67</v>
      </c>
      <c r="J796">
        <f t="shared" si="25"/>
        <v>0.83166059999999997</v>
      </c>
      <c r="K796"/>
    </row>
    <row r="797" spans="5:11" ht="15" thickBot="1" x14ac:dyDescent="0.35">
      <c r="E797"/>
      <c r="F797" s="330" t="s">
        <v>316</v>
      </c>
      <c r="G797" s="116" t="s">
        <v>147</v>
      </c>
      <c r="H797" s="117">
        <v>136</v>
      </c>
      <c r="K797"/>
    </row>
    <row r="798" spans="5:11" ht="15" thickBot="1" x14ac:dyDescent="0.35">
      <c r="E798"/>
      <c r="F798" s="321" t="s">
        <v>317</v>
      </c>
      <c r="G798" s="111">
        <v>40</v>
      </c>
      <c r="H798" s="112">
        <v>40</v>
      </c>
      <c r="I798">
        <v>117</v>
      </c>
      <c r="J798">
        <f t="shared" ref="J798" si="26">G798*I798/1000</f>
        <v>4.68</v>
      </c>
      <c r="K798"/>
    </row>
    <row r="800" spans="5:11" x14ac:dyDescent="0.3">
      <c r="F800" s="303" t="s">
        <v>318</v>
      </c>
      <c r="G800" s="159">
        <v>200</v>
      </c>
      <c r="I800">
        <v>45.99</v>
      </c>
      <c r="K800" s="279">
        <f>G800*I800/1000</f>
        <v>9.1980000000000004</v>
      </c>
    </row>
    <row r="801" spans="5:11" ht="15" thickBot="1" x14ac:dyDescent="0.35"/>
    <row r="802" spans="5:11" ht="15" thickBot="1" x14ac:dyDescent="0.35">
      <c r="F802" s="356" t="s">
        <v>247</v>
      </c>
      <c r="G802" s="254">
        <v>126</v>
      </c>
      <c r="H802" s="255">
        <v>120</v>
      </c>
      <c r="I802">
        <v>65</v>
      </c>
      <c r="K802" s="279">
        <f>G802*I802/1000</f>
        <v>8.19</v>
      </c>
    </row>
    <row r="804" spans="5:11" ht="17.399999999999999" x14ac:dyDescent="0.3">
      <c r="E804" s="377" t="s">
        <v>394</v>
      </c>
      <c r="K804" s="279">
        <f>J812+J813+J814+J815+J816</f>
        <v>2.5578500000000002</v>
      </c>
    </row>
    <row r="805" spans="5:11" x14ac:dyDescent="0.3">
      <c r="E805" s="325" t="s">
        <v>395</v>
      </c>
    </row>
    <row r="806" spans="5:11" x14ac:dyDescent="0.3">
      <c r="E806" s="378" t="s">
        <v>396</v>
      </c>
    </row>
    <row r="807" spans="5:11" x14ac:dyDescent="0.3">
      <c r="E807" s="378" t="s">
        <v>397</v>
      </c>
    </row>
    <row r="808" spans="5:11" x14ac:dyDescent="0.3">
      <c r="E808" s="615"/>
      <c r="F808" s="617" t="s">
        <v>398</v>
      </c>
      <c r="G808" s="617"/>
      <c r="H808" s="617" t="s">
        <v>166</v>
      </c>
      <c r="I808" s="617"/>
    </row>
    <row r="809" spans="5:11" x14ac:dyDescent="0.3">
      <c r="E809" s="615"/>
      <c r="F809" s="617"/>
      <c r="G809" s="617"/>
      <c r="H809" s="617" t="s">
        <v>399</v>
      </c>
      <c r="I809" s="617"/>
    </row>
    <row r="810" spans="5:11" x14ac:dyDescent="0.3">
      <c r="E810" s="616"/>
      <c r="F810" s="617"/>
      <c r="G810" s="617"/>
      <c r="H810" s="618"/>
      <c r="I810" s="618"/>
    </row>
    <row r="811" spans="5:11" x14ac:dyDescent="0.3">
      <c r="E811" s="619" t="s">
        <v>137</v>
      </c>
      <c r="F811" s="619"/>
      <c r="G811" s="299" t="s">
        <v>138</v>
      </c>
      <c r="H811" s="299" t="s">
        <v>139</v>
      </c>
      <c r="I811" s="267"/>
    </row>
    <row r="812" spans="5:11" x14ac:dyDescent="0.3">
      <c r="E812" s="614" t="s">
        <v>253</v>
      </c>
      <c r="F812" s="614"/>
      <c r="G812" s="37">
        <v>66.75</v>
      </c>
      <c r="H812" s="37">
        <v>50</v>
      </c>
      <c r="I812" s="267">
        <v>13</v>
      </c>
      <c r="J812">
        <f>G812*I812/1000</f>
        <v>0.86775000000000002</v>
      </c>
    </row>
    <row r="813" spans="5:11" x14ac:dyDescent="0.3">
      <c r="E813" s="614" t="s">
        <v>400</v>
      </c>
      <c r="F813" s="614"/>
      <c r="G813" s="37">
        <v>20.25</v>
      </c>
      <c r="H813" s="37">
        <v>20</v>
      </c>
      <c r="I813" s="267">
        <v>39</v>
      </c>
      <c r="J813">
        <f t="shared" ref="J813:J816" si="27">G813*I813/1000</f>
        <v>0.78974999999999995</v>
      </c>
    </row>
    <row r="814" spans="5:11" x14ac:dyDescent="0.3">
      <c r="E814" s="614" t="s">
        <v>401</v>
      </c>
      <c r="F814" s="614"/>
      <c r="G814" s="37">
        <v>12</v>
      </c>
      <c r="H814" s="37">
        <v>10</v>
      </c>
      <c r="I814" s="267">
        <v>16</v>
      </c>
      <c r="J814">
        <f t="shared" si="27"/>
        <v>0.192</v>
      </c>
    </row>
    <row r="815" spans="5:11" x14ac:dyDescent="0.3">
      <c r="E815" s="614" t="s">
        <v>259</v>
      </c>
      <c r="F815" s="614"/>
      <c r="G815" s="37">
        <v>12.5</v>
      </c>
      <c r="H815" s="37">
        <v>10</v>
      </c>
      <c r="I815" s="267">
        <v>16</v>
      </c>
      <c r="J815">
        <f t="shared" si="27"/>
        <v>0.2</v>
      </c>
    </row>
    <row r="816" spans="5:11" x14ac:dyDescent="0.3">
      <c r="E816" s="614" t="s">
        <v>402</v>
      </c>
      <c r="F816" s="614"/>
      <c r="G816" s="37">
        <v>5</v>
      </c>
      <c r="H816" s="37">
        <v>5</v>
      </c>
      <c r="I816" s="267">
        <v>101.67</v>
      </c>
      <c r="J816">
        <f t="shared" si="27"/>
        <v>0.50834999999999997</v>
      </c>
    </row>
    <row r="817" spans="5:11" x14ac:dyDescent="0.3">
      <c r="E817" s="614" t="s">
        <v>403</v>
      </c>
      <c r="F817" s="614"/>
      <c r="G817" s="37">
        <v>175</v>
      </c>
      <c r="H817" s="37">
        <v>175</v>
      </c>
      <c r="I817" s="267"/>
    </row>
    <row r="819" spans="5:11" ht="24.6" x14ac:dyDescent="0.3">
      <c r="F819" s="302" t="s">
        <v>266</v>
      </c>
      <c r="K819" s="279">
        <f>J826+J829</f>
        <v>8.2799820000000004</v>
      </c>
    </row>
    <row r="820" spans="5:11" x14ac:dyDescent="0.3">
      <c r="F820" s="324" t="s">
        <v>267</v>
      </c>
    </row>
    <row r="821" spans="5:11" x14ac:dyDescent="0.3">
      <c r="F821" s="324" t="s">
        <v>166</v>
      </c>
    </row>
    <row r="823" spans="5:11" x14ac:dyDescent="0.3">
      <c r="F823" s="325" t="s">
        <v>167</v>
      </c>
    </row>
    <row r="824" spans="5:11" ht="15" thickBot="1" x14ac:dyDescent="0.35">
      <c r="F824" s="322" t="s">
        <v>268</v>
      </c>
    </row>
    <row r="825" spans="5:11" ht="15" thickBot="1" x14ac:dyDescent="0.35">
      <c r="F825" s="323" t="s">
        <v>137</v>
      </c>
      <c r="G825" s="249" t="s">
        <v>138</v>
      </c>
      <c r="H825" s="250" t="s">
        <v>139</v>
      </c>
    </row>
    <row r="826" spans="5:11" ht="15" thickBot="1" x14ac:dyDescent="0.35">
      <c r="F826" s="321" t="s">
        <v>269</v>
      </c>
      <c r="G826" s="251">
        <v>82.8</v>
      </c>
      <c r="H826" s="252">
        <v>82.8</v>
      </c>
      <c r="I826">
        <v>56.61</v>
      </c>
      <c r="J826">
        <f>G826*I826/1000</f>
        <v>4.6873079999999998</v>
      </c>
    </row>
    <row r="827" spans="5:11" ht="15" thickBot="1" x14ac:dyDescent="0.35">
      <c r="F827" s="321" t="s">
        <v>155</v>
      </c>
      <c r="G827" s="251">
        <v>122</v>
      </c>
      <c r="H827" s="252">
        <v>122</v>
      </c>
    </row>
    <row r="828" spans="5:11" ht="15" thickBot="1" x14ac:dyDescent="0.35">
      <c r="F828" s="326" t="s">
        <v>270</v>
      </c>
      <c r="G828" s="253" t="s">
        <v>147</v>
      </c>
      <c r="H828" s="257">
        <v>173</v>
      </c>
    </row>
    <row r="829" spans="5:11" ht="15" thickBot="1" x14ac:dyDescent="0.35">
      <c r="F829" s="321" t="s">
        <v>148</v>
      </c>
      <c r="G829" s="251">
        <v>8.1</v>
      </c>
      <c r="H829" s="252">
        <v>8.1</v>
      </c>
      <c r="I829">
        <v>443.54</v>
      </c>
      <c r="J829">
        <f>G829*I829/1000</f>
        <v>3.5926740000000001</v>
      </c>
    </row>
    <row r="831" spans="5:11" ht="24.6" x14ac:dyDescent="0.3">
      <c r="E831"/>
      <c r="F831" s="302" t="s">
        <v>335</v>
      </c>
      <c r="K831" s="279">
        <f>J845+J847+J848+J849+J850</f>
        <v>27.399350000000002</v>
      </c>
    </row>
    <row r="832" spans="5:11" hidden="1" x14ac:dyDescent="0.3">
      <c r="E832"/>
      <c r="F832" s="324" t="s">
        <v>336</v>
      </c>
    </row>
    <row r="833" spans="5:10" hidden="1" x14ac:dyDescent="0.3">
      <c r="E833"/>
      <c r="F833" s="324" t="s">
        <v>166</v>
      </c>
    </row>
    <row r="834" spans="5:10" hidden="1" x14ac:dyDescent="0.3">
      <c r="E834"/>
    </row>
    <row r="835" spans="5:10" hidden="1" x14ac:dyDescent="0.3">
      <c r="E835"/>
      <c r="F835" s="325" t="s">
        <v>167</v>
      </c>
    </row>
    <row r="836" spans="5:10" hidden="1" x14ac:dyDescent="0.3">
      <c r="E836"/>
      <c r="F836" s="357"/>
    </row>
    <row r="837" spans="5:10" hidden="1" x14ac:dyDescent="0.3">
      <c r="E837"/>
      <c r="F837" s="358" t="s">
        <v>337</v>
      </c>
    </row>
    <row r="838" spans="5:10" ht="15" thickBot="1" x14ac:dyDescent="0.35">
      <c r="E838"/>
      <c r="F838" s="322" t="s">
        <v>273</v>
      </c>
    </row>
    <row r="839" spans="5:10" ht="15" thickBot="1" x14ac:dyDescent="0.35">
      <c r="E839"/>
      <c r="F839" s="323" t="s">
        <v>137</v>
      </c>
      <c r="G839" s="249" t="s">
        <v>138</v>
      </c>
      <c r="H839" s="250" t="s">
        <v>139</v>
      </c>
    </row>
    <row r="840" spans="5:10" ht="29.4" hidden="1" thickBot="1" x14ac:dyDescent="0.35">
      <c r="E840"/>
      <c r="F840" s="321" t="s">
        <v>338</v>
      </c>
      <c r="G840" s="251">
        <v>107</v>
      </c>
      <c r="H840" s="252">
        <v>79</v>
      </c>
    </row>
    <row r="841" spans="5:10" ht="29.4" hidden="1" thickBot="1" x14ac:dyDescent="0.35">
      <c r="E841"/>
      <c r="F841" s="321" t="s">
        <v>339</v>
      </c>
      <c r="G841" s="251">
        <v>107</v>
      </c>
      <c r="H841" s="252">
        <v>79</v>
      </c>
    </row>
    <row r="842" spans="5:10" ht="15" hidden="1" thickBot="1" x14ac:dyDescent="0.35">
      <c r="E842"/>
      <c r="F842" s="321" t="s">
        <v>340</v>
      </c>
      <c r="G842" s="251">
        <v>107</v>
      </c>
      <c r="H842" s="252">
        <v>79</v>
      </c>
    </row>
    <row r="843" spans="5:10" ht="15" hidden="1" thickBot="1" x14ac:dyDescent="0.35">
      <c r="E843"/>
      <c r="F843" s="321" t="s">
        <v>341</v>
      </c>
      <c r="G843" s="251">
        <v>107</v>
      </c>
      <c r="H843" s="252">
        <v>79</v>
      </c>
    </row>
    <row r="844" spans="5:10" ht="15" hidden="1" thickBot="1" x14ac:dyDescent="0.35">
      <c r="E844"/>
      <c r="F844" s="321" t="s">
        <v>342</v>
      </c>
      <c r="G844" s="251">
        <v>107</v>
      </c>
      <c r="H844" s="252">
        <v>79</v>
      </c>
    </row>
    <row r="845" spans="5:10" ht="15" thickBot="1" x14ac:dyDescent="0.35">
      <c r="E845"/>
      <c r="F845" s="321" t="s">
        <v>343</v>
      </c>
      <c r="G845" s="251">
        <v>87</v>
      </c>
      <c r="H845" s="252">
        <v>74</v>
      </c>
      <c r="I845">
        <v>295</v>
      </c>
      <c r="J845">
        <f>G845*I845/1000</f>
        <v>25.664999999999999</v>
      </c>
    </row>
    <row r="846" spans="5:10" ht="15" thickBot="1" x14ac:dyDescent="0.35">
      <c r="E846"/>
      <c r="F846" s="321" t="s">
        <v>344</v>
      </c>
      <c r="G846" s="251">
        <v>87</v>
      </c>
      <c r="H846" s="252">
        <v>74</v>
      </c>
    </row>
    <row r="847" spans="5:10" ht="15" thickBot="1" x14ac:dyDescent="0.35">
      <c r="E847"/>
      <c r="F847" s="321" t="s">
        <v>250</v>
      </c>
      <c r="G847" s="251">
        <v>5</v>
      </c>
      <c r="H847" s="252">
        <v>5</v>
      </c>
      <c r="I847">
        <v>101.67</v>
      </c>
      <c r="J847">
        <f>G847*I847/1000</f>
        <v>0.50834999999999997</v>
      </c>
    </row>
    <row r="848" spans="5:10" ht="15" thickBot="1" x14ac:dyDescent="0.35">
      <c r="E848"/>
      <c r="F848" s="321" t="s">
        <v>260</v>
      </c>
      <c r="G848" s="251">
        <v>12</v>
      </c>
      <c r="H848" s="252">
        <v>10</v>
      </c>
      <c r="I848">
        <v>16</v>
      </c>
      <c r="J848">
        <f>G848*I848/1000</f>
        <v>0.192</v>
      </c>
    </row>
    <row r="849" spans="5:11" ht="15" thickBot="1" x14ac:dyDescent="0.35">
      <c r="E849"/>
      <c r="F849" s="321" t="s">
        <v>290</v>
      </c>
      <c r="G849" s="251">
        <v>8</v>
      </c>
      <c r="H849" s="252">
        <v>8</v>
      </c>
      <c r="I849">
        <v>120</v>
      </c>
      <c r="J849">
        <f>G849*I849/1000</f>
        <v>0.96</v>
      </c>
    </row>
    <row r="850" spans="5:11" ht="15" thickBot="1" x14ac:dyDescent="0.35">
      <c r="E850"/>
      <c r="F850" s="321" t="s">
        <v>171</v>
      </c>
      <c r="G850" s="251">
        <v>2</v>
      </c>
      <c r="H850" s="252">
        <v>2</v>
      </c>
      <c r="I850">
        <v>37</v>
      </c>
      <c r="J850">
        <f>G850*I850/1000</f>
        <v>7.3999999999999996E-2</v>
      </c>
    </row>
    <row r="851" spans="5:11" ht="15" thickBot="1" x14ac:dyDescent="0.35">
      <c r="E851"/>
      <c r="F851" s="326" t="s">
        <v>345</v>
      </c>
      <c r="G851" s="253" t="s">
        <v>147</v>
      </c>
      <c r="H851" s="257">
        <v>50</v>
      </c>
    </row>
    <row r="852" spans="5:11" ht="15" thickBot="1" x14ac:dyDescent="0.35">
      <c r="E852"/>
      <c r="F852" s="326" t="s">
        <v>346</v>
      </c>
      <c r="G852" s="253" t="s">
        <v>147</v>
      </c>
      <c r="H852" s="257">
        <v>50</v>
      </c>
    </row>
    <row r="854" spans="5:11" ht="21" x14ac:dyDescent="0.3">
      <c r="E854"/>
      <c r="F854" s="337" t="s">
        <v>150</v>
      </c>
      <c r="G854" s="119"/>
      <c r="H854" s="119"/>
      <c r="I854" s="161"/>
      <c r="J854" s="129"/>
      <c r="K854" s="290">
        <f>J861+J863</f>
        <v>0.85099999999999998</v>
      </c>
    </row>
    <row r="855" spans="5:11" x14ac:dyDescent="0.3">
      <c r="E855"/>
      <c r="F855" s="338" t="s">
        <v>166</v>
      </c>
      <c r="G855" s="119"/>
      <c r="H855" s="119"/>
      <c r="I855" s="161"/>
      <c r="J855" s="121"/>
      <c r="K855" s="97"/>
    </row>
    <row r="856" spans="5:11" x14ac:dyDescent="0.3">
      <c r="E856"/>
      <c r="F856" s="216"/>
      <c r="G856" s="119"/>
      <c r="H856" s="119"/>
      <c r="I856" s="161"/>
      <c r="J856" s="121"/>
      <c r="K856" s="97"/>
    </row>
    <row r="857" spans="5:11" x14ac:dyDescent="0.3">
      <c r="E857"/>
      <c r="F857" s="339" t="s">
        <v>167</v>
      </c>
      <c r="G857" s="119"/>
      <c r="H857" s="119"/>
      <c r="I857" s="161"/>
      <c r="J857" s="121"/>
      <c r="K857" s="97"/>
    </row>
    <row r="858" spans="5:11" hidden="1" x14ac:dyDescent="0.3">
      <c r="E858"/>
      <c r="F858" s="340" t="s">
        <v>175</v>
      </c>
      <c r="G858" s="119"/>
      <c r="H858" s="119"/>
      <c r="I858" s="161"/>
      <c r="J858" s="121"/>
      <c r="K858" s="97"/>
    </row>
    <row r="859" spans="5:11" ht="15.6" hidden="1" x14ac:dyDescent="0.3">
      <c r="E859"/>
      <c r="F859" s="312" t="s">
        <v>152</v>
      </c>
      <c r="G859" s="119"/>
      <c r="H859" s="119"/>
      <c r="I859" s="161"/>
      <c r="J859" s="121"/>
      <c r="K859" s="97"/>
    </row>
    <row r="860" spans="5:11" ht="26.4" x14ac:dyDescent="0.3">
      <c r="E860"/>
      <c r="F860" s="341" t="s">
        <v>137</v>
      </c>
      <c r="G860" s="167" t="s">
        <v>138</v>
      </c>
      <c r="H860" s="167" t="s">
        <v>139</v>
      </c>
      <c r="I860" s="161"/>
      <c r="J860" s="121"/>
      <c r="K860" s="97"/>
    </row>
    <row r="861" spans="5:11" x14ac:dyDescent="0.3">
      <c r="E861"/>
      <c r="F861" s="342" t="s">
        <v>153</v>
      </c>
      <c r="G861" s="169">
        <v>0.5</v>
      </c>
      <c r="H861" s="169">
        <v>0.5</v>
      </c>
      <c r="I861" s="161" t="s">
        <v>154</v>
      </c>
      <c r="J861" s="135">
        <f>G861*I861/1000</f>
        <v>0.23</v>
      </c>
      <c r="K861" s="97"/>
    </row>
    <row r="862" spans="5:11" x14ac:dyDescent="0.3">
      <c r="E862"/>
      <c r="F862" s="342" t="s">
        <v>155</v>
      </c>
      <c r="G862" s="169">
        <v>54</v>
      </c>
      <c r="H862" s="169">
        <v>54</v>
      </c>
      <c r="I862" s="161"/>
      <c r="J862" s="135"/>
      <c r="K862" s="97"/>
    </row>
    <row r="863" spans="5:11" x14ac:dyDescent="0.3">
      <c r="F863" s="342" t="s">
        <v>158</v>
      </c>
      <c r="G863" s="169">
        <v>13.5</v>
      </c>
      <c r="H863" s="169">
        <v>13.5</v>
      </c>
      <c r="I863" s="161" t="s">
        <v>159</v>
      </c>
      <c r="J863" s="135">
        <f>G863*I863/1000</f>
        <v>0.621</v>
      </c>
      <c r="K863" s="97"/>
    </row>
    <row r="864" spans="5:11" x14ac:dyDescent="0.3">
      <c r="F864" s="342" t="s">
        <v>155</v>
      </c>
      <c r="G864" s="169">
        <v>135</v>
      </c>
      <c r="H864" s="169">
        <v>135</v>
      </c>
      <c r="I864" s="161"/>
      <c r="J864" s="135"/>
      <c r="K864" s="97"/>
    </row>
    <row r="865" spans="5:11" ht="15" thickBot="1" x14ac:dyDescent="0.35">
      <c r="F865" s="342"/>
      <c r="G865" s="169"/>
      <c r="H865" s="169"/>
      <c r="I865" s="161"/>
      <c r="J865" s="135"/>
      <c r="K865" s="97"/>
    </row>
    <row r="866" spans="5:11" ht="15" thickBot="1" x14ac:dyDescent="0.35">
      <c r="F866" s="195"/>
      <c r="G866" s="196"/>
      <c r="H866" s="196"/>
      <c r="I866" s="120"/>
      <c r="J866" s="135"/>
      <c r="K866" s="97"/>
    </row>
    <row r="867" spans="5:11" ht="15" thickBot="1" x14ac:dyDescent="0.35">
      <c r="F867" s="195"/>
      <c r="G867" s="196"/>
      <c r="H867" s="196"/>
      <c r="I867" s="197"/>
      <c r="J867" s="135"/>
      <c r="K867" s="97"/>
    </row>
    <row r="868" spans="5:11" x14ac:dyDescent="0.3">
      <c r="F868" s="303" t="s">
        <v>14</v>
      </c>
      <c r="G868">
        <v>80</v>
      </c>
      <c r="I868">
        <v>29.72</v>
      </c>
      <c r="K868" s="279">
        <f>G868*I868/1000</f>
        <v>2.3775999999999997</v>
      </c>
    </row>
    <row r="870" spans="5:11" x14ac:dyDescent="0.3">
      <c r="F870" s="303" t="s">
        <v>391</v>
      </c>
      <c r="G870">
        <v>250</v>
      </c>
      <c r="I870">
        <v>110</v>
      </c>
      <c r="K870" s="279">
        <f>G870*I870/1000</f>
        <v>27.5</v>
      </c>
    </row>
    <row r="872" spans="5:11" s="289" customFormat="1" x14ac:dyDescent="0.3">
      <c r="E872" s="359"/>
      <c r="F872" s="359" t="s">
        <v>216</v>
      </c>
      <c r="K872" s="291">
        <f>K881+K892+K905+K911+K919+K933+K941+K964+K972+K974+K975</f>
        <v>102.083789</v>
      </c>
    </row>
    <row r="874" spans="5:11" ht="18" x14ac:dyDescent="0.3">
      <c r="F874" s="368" t="s">
        <v>195</v>
      </c>
      <c r="G874" s="141"/>
      <c r="H874" s="141"/>
      <c r="I874" s="113"/>
      <c r="J874" s="131"/>
      <c r="K874" s="149"/>
    </row>
    <row r="875" spans="5:11" x14ac:dyDescent="0.3">
      <c r="F875" s="361" t="s">
        <v>192</v>
      </c>
      <c r="G875" s="141"/>
      <c r="H875" s="141"/>
      <c r="I875" s="113"/>
      <c r="J875" s="119"/>
      <c r="K875" s="97"/>
    </row>
    <row r="876" spans="5:11" hidden="1" x14ac:dyDescent="0.3">
      <c r="F876" s="361" t="s">
        <v>166</v>
      </c>
      <c r="G876" s="141"/>
      <c r="H876" s="141"/>
      <c r="I876" s="113"/>
      <c r="J876" s="119"/>
      <c r="K876" s="97"/>
    </row>
    <row r="877" spans="5:11" hidden="1" x14ac:dyDescent="0.3">
      <c r="F877" s="318"/>
      <c r="G877" s="141"/>
      <c r="H877" s="141"/>
      <c r="I877" s="113"/>
      <c r="J877" s="119"/>
      <c r="K877" s="97"/>
    </row>
    <row r="878" spans="5:11" hidden="1" x14ac:dyDescent="0.3">
      <c r="F878" s="362" t="s">
        <v>167</v>
      </c>
      <c r="G878" s="141"/>
      <c r="H878" s="141"/>
      <c r="I878" s="113"/>
      <c r="J878" s="119"/>
      <c r="K878" s="97"/>
    </row>
    <row r="879" spans="5:11" hidden="1" x14ac:dyDescent="0.3">
      <c r="E879"/>
      <c r="F879" s="369"/>
      <c r="G879" s="141"/>
      <c r="H879" s="141"/>
      <c r="I879" s="113"/>
      <c r="J879" s="119"/>
      <c r="K879" s="97"/>
    </row>
    <row r="880" spans="5:11" hidden="1" x14ac:dyDescent="0.3">
      <c r="E880"/>
      <c r="F880" s="370" t="s">
        <v>196</v>
      </c>
      <c r="G880" s="141"/>
      <c r="H880" s="141"/>
      <c r="I880" s="113"/>
      <c r="J880" s="119"/>
      <c r="K880" s="97"/>
    </row>
    <row r="881" spans="5:11" ht="16.2" thickBot="1" x14ac:dyDescent="0.35">
      <c r="E881"/>
      <c r="F881" s="363" t="s">
        <v>136</v>
      </c>
      <c r="G881" s="141"/>
      <c r="H881" s="141"/>
      <c r="I881" s="113"/>
      <c r="J881" s="119"/>
      <c r="K881" s="290">
        <f>J883+J884+J886+J887+J889</f>
        <v>9.6462952000000008</v>
      </c>
    </row>
    <row r="882" spans="5:11" ht="28.2" thickBot="1" x14ac:dyDescent="0.35">
      <c r="E882"/>
      <c r="F882" s="364" t="s">
        <v>137</v>
      </c>
      <c r="G882" s="187" t="s">
        <v>138</v>
      </c>
      <c r="H882" s="188" t="s">
        <v>139</v>
      </c>
      <c r="I882" s="113"/>
      <c r="J882" s="119"/>
      <c r="K882" s="292"/>
    </row>
    <row r="883" spans="5:11" ht="15" thickBot="1" x14ac:dyDescent="0.35">
      <c r="E883"/>
      <c r="F883" s="365" t="s">
        <v>197</v>
      </c>
      <c r="G883" s="190">
        <v>43.4</v>
      </c>
      <c r="H883" s="191">
        <v>43.4</v>
      </c>
      <c r="I883" s="113">
        <v>65</v>
      </c>
      <c r="J883" s="133">
        <f>G883*I883/1000</f>
        <v>2.8210000000000002</v>
      </c>
      <c r="K883" s="292"/>
    </row>
    <row r="884" spans="5:11" ht="15" thickBot="1" x14ac:dyDescent="0.35">
      <c r="E884"/>
      <c r="F884" s="365" t="s">
        <v>144</v>
      </c>
      <c r="G884" s="190">
        <v>96</v>
      </c>
      <c r="H884" s="191">
        <v>96</v>
      </c>
      <c r="I884" s="113">
        <v>45.99</v>
      </c>
      <c r="J884" s="133">
        <f>G884*I884/1000</f>
        <v>4.4150400000000003</v>
      </c>
      <c r="K884" s="292"/>
    </row>
    <row r="885" spans="5:11" ht="15" thickBot="1" x14ac:dyDescent="0.35">
      <c r="E885"/>
      <c r="F885" s="365" t="s">
        <v>155</v>
      </c>
      <c r="G885" s="190">
        <v>63.9</v>
      </c>
      <c r="H885" s="191">
        <v>63.9</v>
      </c>
      <c r="I885" s="113"/>
      <c r="J885" s="155"/>
      <c r="K885" s="292"/>
    </row>
    <row r="886" spans="5:11" ht="15" thickBot="1" x14ac:dyDescent="0.35">
      <c r="E886"/>
      <c r="F886" s="365" t="s">
        <v>158</v>
      </c>
      <c r="G886" s="190">
        <v>5.18</v>
      </c>
      <c r="H886" s="191">
        <v>5.18</v>
      </c>
      <c r="I886" s="156">
        <v>46</v>
      </c>
      <c r="J886" s="133">
        <f>G886*I886/1000</f>
        <v>0.23827999999999996</v>
      </c>
      <c r="K886" s="292"/>
    </row>
    <row r="887" spans="5:11" ht="15" thickBot="1" x14ac:dyDescent="0.35">
      <c r="E887"/>
      <c r="F887" s="365" t="s">
        <v>182</v>
      </c>
      <c r="G887" s="190">
        <v>0.5</v>
      </c>
      <c r="H887" s="191">
        <v>0.5</v>
      </c>
      <c r="I887" s="113">
        <v>15</v>
      </c>
      <c r="J887" s="133">
        <f>G887*I887/1000</f>
        <v>7.4999999999999997E-3</v>
      </c>
      <c r="K887" s="292"/>
    </row>
    <row r="888" spans="5:11" ht="15" thickBot="1" x14ac:dyDescent="0.35">
      <c r="E888"/>
      <c r="F888" s="366" t="s">
        <v>198</v>
      </c>
      <c r="G888" s="193" t="s">
        <v>147</v>
      </c>
      <c r="H888" s="194">
        <v>195</v>
      </c>
      <c r="I888" s="113"/>
      <c r="J888" s="155"/>
      <c r="K888" s="292"/>
    </row>
    <row r="889" spans="5:11" ht="15" thickBot="1" x14ac:dyDescent="0.35">
      <c r="E889"/>
      <c r="F889" s="365" t="s">
        <v>148</v>
      </c>
      <c r="G889" s="190">
        <v>4.88</v>
      </c>
      <c r="H889" s="191">
        <v>4.88</v>
      </c>
      <c r="I889" s="156">
        <v>443.54</v>
      </c>
      <c r="J889" s="133">
        <f>G889*I889/1000</f>
        <v>2.1644752</v>
      </c>
      <c r="K889" s="292"/>
    </row>
    <row r="890" spans="5:11" x14ac:dyDescent="0.3">
      <c r="E890"/>
      <c r="F890" s="216"/>
      <c r="G890" s="119"/>
      <c r="H890" s="119"/>
      <c r="I890" s="113"/>
      <c r="J890" s="119"/>
      <c r="K890" s="292"/>
    </row>
    <row r="891" spans="5:11" x14ac:dyDescent="0.3">
      <c r="E891"/>
      <c r="F891" s="310"/>
      <c r="K891" s="293"/>
    </row>
    <row r="892" spans="5:11" ht="21" x14ac:dyDescent="0.3">
      <c r="E892"/>
      <c r="F892" s="337" t="s">
        <v>150</v>
      </c>
      <c r="G892" s="119"/>
      <c r="H892" s="119"/>
      <c r="I892" s="161"/>
      <c r="J892" s="129"/>
      <c r="K892" s="290">
        <f>J899+J901</f>
        <v>0.85099999999999998</v>
      </c>
    </row>
    <row r="893" spans="5:11" x14ac:dyDescent="0.3">
      <c r="E893"/>
      <c r="F893" s="338" t="s">
        <v>166</v>
      </c>
      <c r="G893" s="119"/>
      <c r="H893" s="119"/>
      <c r="I893" s="161"/>
      <c r="J893" s="121"/>
      <c r="K893" s="292"/>
    </row>
    <row r="894" spans="5:11" x14ac:dyDescent="0.3">
      <c r="E894"/>
      <c r="F894" s="216"/>
      <c r="G894" s="119"/>
      <c r="H894" s="119"/>
      <c r="I894" s="161"/>
      <c r="J894" s="121"/>
      <c r="K894" s="292"/>
    </row>
    <row r="895" spans="5:11" x14ac:dyDescent="0.3">
      <c r="E895"/>
      <c r="F895" s="339" t="s">
        <v>167</v>
      </c>
      <c r="G895" s="119"/>
      <c r="H895" s="119"/>
      <c r="I895" s="161"/>
      <c r="J895" s="121"/>
      <c r="K895" s="292"/>
    </row>
    <row r="896" spans="5:11" hidden="1" x14ac:dyDescent="0.3">
      <c r="E896"/>
      <c r="F896" s="340" t="s">
        <v>175</v>
      </c>
      <c r="G896" s="119"/>
      <c r="H896" s="119"/>
      <c r="I896" s="161"/>
      <c r="J896" s="121"/>
      <c r="K896" s="292"/>
    </row>
    <row r="897" spans="5:11" ht="15.6" x14ac:dyDescent="0.3">
      <c r="E897"/>
      <c r="F897" s="312" t="s">
        <v>152</v>
      </c>
      <c r="G897" s="119"/>
      <c r="H897" s="119"/>
      <c r="I897" s="161"/>
      <c r="J897" s="121"/>
      <c r="K897" s="292"/>
    </row>
    <row r="898" spans="5:11" ht="26.4" x14ac:dyDescent="0.3">
      <c r="E898"/>
      <c r="F898" s="341" t="s">
        <v>137</v>
      </c>
      <c r="G898" s="167" t="s">
        <v>138</v>
      </c>
      <c r="H898" s="167" t="s">
        <v>139</v>
      </c>
      <c r="I898" s="161"/>
      <c r="J898" s="121"/>
      <c r="K898" s="292"/>
    </row>
    <row r="899" spans="5:11" x14ac:dyDescent="0.3">
      <c r="E899"/>
      <c r="F899" s="342" t="s">
        <v>153</v>
      </c>
      <c r="G899" s="169">
        <v>0.5</v>
      </c>
      <c r="H899" s="169">
        <v>0.5</v>
      </c>
      <c r="I899" s="161" t="s">
        <v>154</v>
      </c>
      <c r="J899" s="129">
        <f>G899*I899/1000</f>
        <v>0.23</v>
      </c>
      <c r="K899" s="292"/>
    </row>
    <row r="900" spans="5:11" x14ac:dyDescent="0.3">
      <c r="E900"/>
      <c r="F900" s="342" t="s">
        <v>155</v>
      </c>
      <c r="G900" s="169">
        <v>54</v>
      </c>
      <c r="H900" s="169">
        <v>54</v>
      </c>
      <c r="I900" s="161"/>
      <c r="J900" s="121"/>
      <c r="K900" s="292"/>
    </row>
    <row r="901" spans="5:11" x14ac:dyDescent="0.3">
      <c r="E901"/>
      <c r="F901" s="342" t="s">
        <v>158</v>
      </c>
      <c r="G901" s="169">
        <v>13.5</v>
      </c>
      <c r="H901" s="169">
        <v>13.5</v>
      </c>
      <c r="I901" s="161" t="s">
        <v>159</v>
      </c>
      <c r="J901" s="129">
        <f>G901*I901/1000</f>
        <v>0.621</v>
      </c>
      <c r="K901" s="292"/>
    </row>
    <row r="902" spans="5:11" x14ac:dyDescent="0.3">
      <c r="E902"/>
      <c r="F902" s="342" t="s">
        <v>155</v>
      </c>
      <c r="G902" s="169">
        <v>135</v>
      </c>
      <c r="H902" s="169">
        <v>135</v>
      </c>
      <c r="I902" s="161"/>
      <c r="J902" s="121"/>
      <c r="K902" s="292"/>
    </row>
    <row r="903" spans="5:11" x14ac:dyDescent="0.3">
      <c r="E903"/>
      <c r="F903" s="310"/>
      <c r="K903" s="293"/>
    </row>
    <row r="904" spans="5:11" x14ac:dyDescent="0.3">
      <c r="E904"/>
      <c r="F904" s="379"/>
      <c r="G904" s="5"/>
      <c r="H904" s="5"/>
      <c r="I904" s="218"/>
      <c r="J904" s="5"/>
      <c r="K904" s="300"/>
    </row>
    <row r="905" spans="5:11" ht="18" x14ac:dyDescent="0.35">
      <c r="E905"/>
      <c r="F905" s="380" t="s">
        <v>383</v>
      </c>
      <c r="I905" s="96"/>
      <c r="K905" s="290">
        <f>J907+J908+J909</f>
        <v>9.3615999999999993</v>
      </c>
    </row>
    <row r="906" spans="5:11" hidden="1" x14ac:dyDescent="0.3">
      <c r="E906"/>
      <c r="F906" s="342"/>
      <c r="G906" s="169"/>
      <c r="H906" s="169"/>
      <c r="I906" s="120"/>
      <c r="J906" s="133"/>
      <c r="K906" s="292"/>
    </row>
    <row r="907" spans="5:11" x14ac:dyDescent="0.3">
      <c r="E907"/>
      <c r="F907" s="342" t="s">
        <v>184</v>
      </c>
      <c r="G907" s="137">
        <v>30</v>
      </c>
      <c r="H907" s="169">
        <v>30</v>
      </c>
      <c r="I907" s="161" t="s">
        <v>185</v>
      </c>
      <c r="J907" s="133">
        <f>G907*I907/1000</f>
        <v>1.4765999999999999</v>
      </c>
      <c r="K907" s="292"/>
    </row>
    <row r="908" spans="5:11" x14ac:dyDescent="0.3">
      <c r="E908"/>
      <c r="F908" s="342" t="s">
        <v>186</v>
      </c>
      <c r="G908" s="121">
        <v>5</v>
      </c>
      <c r="H908" s="169">
        <v>5</v>
      </c>
      <c r="I908" s="161" t="s">
        <v>187</v>
      </c>
      <c r="J908" s="133">
        <f>G908*I908/1000</f>
        <v>1.7250000000000001</v>
      </c>
      <c r="K908" s="292"/>
    </row>
    <row r="909" spans="5:11" x14ac:dyDescent="0.3">
      <c r="E909"/>
      <c r="F909" s="342" t="s">
        <v>188</v>
      </c>
      <c r="G909" s="121">
        <v>16</v>
      </c>
      <c r="H909" s="169">
        <v>15</v>
      </c>
      <c r="I909" s="161" t="s">
        <v>189</v>
      </c>
      <c r="J909" s="133">
        <f>G909*I909/1000</f>
        <v>6.16</v>
      </c>
      <c r="K909" s="292"/>
    </row>
    <row r="910" spans="5:11" x14ac:dyDescent="0.3">
      <c r="E910"/>
      <c r="K910" s="293"/>
    </row>
    <row r="911" spans="5:11" ht="16.2" thickBot="1" x14ac:dyDescent="0.35">
      <c r="E911"/>
      <c r="F911" s="319" t="s">
        <v>245</v>
      </c>
      <c r="K911" s="279">
        <f>J913+J914+J916+J917</f>
        <v>13.104624000000001</v>
      </c>
    </row>
    <row r="912" spans="5:11" ht="28.2" thickBot="1" x14ac:dyDescent="0.35">
      <c r="E912"/>
      <c r="F912" s="106" t="s">
        <v>137</v>
      </c>
      <c r="G912" s="106" t="s">
        <v>138</v>
      </c>
      <c r="H912" s="107" t="s">
        <v>139</v>
      </c>
    </row>
    <row r="913" spans="5:11" ht="15" thickBot="1" x14ac:dyDescent="0.35">
      <c r="E913"/>
      <c r="F913" s="383" t="s">
        <v>246</v>
      </c>
      <c r="G913" s="111">
        <v>67.8</v>
      </c>
      <c r="H913" s="112">
        <v>57.6</v>
      </c>
      <c r="I913">
        <v>128</v>
      </c>
      <c r="J913">
        <f>G913*I913/1000</f>
        <v>8.6783999999999999</v>
      </c>
    </row>
    <row r="914" spans="5:11" ht="15" thickBot="1" x14ac:dyDescent="0.35">
      <c r="E914"/>
      <c r="F914" s="383" t="s">
        <v>247</v>
      </c>
      <c r="G914" s="111">
        <v>52.6</v>
      </c>
      <c r="H914" s="112">
        <v>42</v>
      </c>
      <c r="I914">
        <v>65</v>
      </c>
      <c r="J914">
        <f t="shared" ref="J914" si="28">G914*I914/1000</f>
        <v>3.419</v>
      </c>
    </row>
    <row r="915" spans="5:11" ht="15" thickBot="1" x14ac:dyDescent="0.35">
      <c r="E915"/>
      <c r="F915" s="383" t="s">
        <v>248</v>
      </c>
      <c r="G915" s="111">
        <v>18</v>
      </c>
      <c r="H915" s="112">
        <v>14.4</v>
      </c>
    </row>
    <row r="916" spans="5:11" ht="15" thickBot="1" x14ac:dyDescent="0.35">
      <c r="E916"/>
      <c r="F916" s="383" t="s">
        <v>249</v>
      </c>
      <c r="G916" s="111">
        <v>17.2</v>
      </c>
      <c r="H916" s="112">
        <v>14.4</v>
      </c>
      <c r="I916">
        <v>16</v>
      </c>
      <c r="J916">
        <f t="shared" ref="J916:J917" si="29">G916*I916/1000</f>
        <v>0.2752</v>
      </c>
    </row>
    <row r="917" spans="5:11" ht="15" thickBot="1" x14ac:dyDescent="0.35">
      <c r="E917"/>
      <c r="F917" s="383" t="s">
        <v>250</v>
      </c>
      <c r="G917" s="111">
        <v>7.2</v>
      </c>
      <c r="H917" s="112">
        <v>7.2</v>
      </c>
      <c r="I917">
        <v>101.67</v>
      </c>
      <c r="J917">
        <f t="shared" si="29"/>
        <v>0.73202400000000001</v>
      </c>
    </row>
    <row r="919" spans="5:11" ht="25.2" thickBot="1" x14ac:dyDescent="0.35">
      <c r="E919"/>
      <c r="F919" s="302" t="s">
        <v>354</v>
      </c>
      <c r="K919" s="298">
        <f>J921+J922+J924+J925+J926+J927+J928+J929</f>
        <v>3.2665500000000001</v>
      </c>
    </row>
    <row r="920" spans="5:11" ht="15" thickBot="1" x14ac:dyDescent="0.35">
      <c r="E920"/>
      <c r="F920" s="323" t="s">
        <v>137</v>
      </c>
      <c r="G920" s="249" t="s">
        <v>138</v>
      </c>
      <c r="H920" s="250" t="s">
        <v>139</v>
      </c>
      <c r="K920" s="293"/>
    </row>
    <row r="921" spans="5:11" ht="15" thickBot="1" x14ac:dyDescent="0.35">
      <c r="E921"/>
      <c r="F921" s="321" t="s">
        <v>355</v>
      </c>
      <c r="G921" s="251">
        <v>50</v>
      </c>
      <c r="H921" s="252">
        <v>40</v>
      </c>
      <c r="I921">
        <v>12</v>
      </c>
      <c r="J921">
        <f>G921*I921/1000</f>
        <v>0.6</v>
      </c>
      <c r="K921" s="293"/>
    </row>
    <row r="922" spans="5:11" ht="15" thickBot="1" x14ac:dyDescent="0.35">
      <c r="E922"/>
      <c r="F922" s="321" t="s">
        <v>289</v>
      </c>
      <c r="G922" s="251">
        <v>25</v>
      </c>
      <c r="H922" s="252">
        <v>20</v>
      </c>
      <c r="I922">
        <v>14</v>
      </c>
      <c r="J922">
        <f t="shared" ref="J922:J929" si="30">G922*I922/1000</f>
        <v>0.35</v>
      </c>
      <c r="K922" s="293"/>
    </row>
    <row r="923" spans="5:11" ht="29.4" hidden="1" thickBot="1" x14ac:dyDescent="0.35">
      <c r="E923"/>
      <c r="F923" s="321" t="s">
        <v>356</v>
      </c>
      <c r="G923" s="251">
        <v>21.5</v>
      </c>
      <c r="H923" s="252">
        <v>15</v>
      </c>
      <c r="J923">
        <f t="shared" si="30"/>
        <v>0</v>
      </c>
      <c r="K923" s="293"/>
    </row>
    <row r="924" spans="5:11" ht="15" thickBot="1" x14ac:dyDescent="0.35">
      <c r="E924"/>
      <c r="F924" s="321" t="s">
        <v>253</v>
      </c>
      <c r="G924" s="251">
        <v>26.8</v>
      </c>
      <c r="H924" s="252">
        <v>20</v>
      </c>
      <c r="I924">
        <v>13</v>
      </c>
      <c r="J924">
        <f t="shared" si="30"/>
        <v>0.34840000000000004</v>
      </c>
      <c r="K924" s="293"/>
    </row>
    <row r="925" spans="5:11" ht="15" thickBot="1" x14ac:dyDescent="0.35">
      <c r="E925"/>
      <c r="F925" s="321" t="s">
        <v>259</v>
      </c>
      <c r="G925" s="251">
        <v>15.8</v>
      </c>
      <c r="H925" s="252">
        <v>12.5</v>
      </c>
      <c r="I925">
        <v>16</v>
      </c>
      <c r="J925">
        <f t="shared" si="30"/>
        <v>0.25280000000000002</v>
      </c>
      <c r="K925" s="293"/>
    </row>
    <row r="926" spans="5:11" ht="15" thickBot="1" x14ac:dyDescent="0.35">
      <c r="E926"/>
      <c r="F926" s="321" t="s">
        <v>260</v>
      </c>
      <c r="G926" s="251">
        <v>12</v>
      </c>
      <c r="H926" s="252">
        <v>10</v>
      </c>
      <c r="I926">
        <v>16</v>
      </c>
      <c r="J926">
        <f t="shared" si="30"/>
        <v>0.192</v>
      </c>
      <c r="K926" s="293"/>
    </row>
    <row r="927" spans="5:11" ht="15" thickBot="1" x14ac:dyDescent="0.35">
      <c r="E927"/>
      <c r="F927" s="321" t="s">
        <v>250</v>
      </c>
      <c r="G927" s="251">
        <v>5</v>
      </c>
      <c r="H927" s="252">
        <v>5</v>
      </c>
      <c r="I927">
        <v>101.67</v>
      </c>
      <c r="J927">
        <f t="shared" si="30"/>
        <v>0.50834999999999997</v>
      </c>
      <c r="K927" s="293"/>
    </row>
    <row r="928" spans="5:11" ht="15" thickBot="1" x14ac:dyDescent="0.35">
      <c r="E928"/>
      <c r="F928" s="321" t="s">
        <v>158</v>
      </c>
      <c r="G928" s="251">
        <v>2.5</v>
      </c>
      <c r="H928" s="252">
        <v>2.5</v>
      </c>
      <c r="I928">
        <v>46</v>
      </c>
      <c r="J928">
        <f t="shared" si="30"/>
        <v>0.115</v>
      </c>
      <c r="K928" s="293"/>
    </row>
    <row r="929" spans="5:11" ht="15" thickBot="1" x14ac:dyDescent="0.35">
      <c r="E929"/>
      <c r="F929" s="321" t="s">
        <v>290</v>
      </c>
      <c r="G929" s="251">
        <v>7.5</v>
      </c>
      <c r="H929" s="252">
        <v>7.5</v>
      </c>
      <c r="I929">
        <v>120</v>
      </c>
      <c r="J929">
        <f t="shared" si="30"/>
        <v>0.9</v>
      </c>
      <c r="K929" s="293"/>
    </row>
    <row r="930" spans="5:11" ht="15" thickBot="1" x14ac:dyDescent="0.35">
      <c r="E930"/>
      <c r="F930" s="321" t="s">
        <v>155</v>
      </c>
      <c r="G930" s="251">
        <v>200</v>
      </c>
      <c r="H930" s="252">
        <v>200</v>
      </c>
      <c r="K930" s="293"/>
    </row>
    <row r="931" spans="5:11" ht="15" thickBot="1" x14ac:dyDescent="0.35">
      <c r="E931"/>
      <c r="F931" s="321" t="s">
        <v>291</v>
      </c>
      <c r="G931" s="251">
        <v>200</v>
      </c>
      <c r="H931" s="252">
        <v>200</v>
      </c>
      <c r="K931" s="293"/>
    </row>
    <row r="933" spans="5:11" ht="24.6" x14ac:dyDescent="0.3">
      <c r="E933"/>
      <c r="F933" s="302" t="s">
        <v>333</v>
      </c>
      <c r="K933" s="279">
        <f>J936+J938+J939</f>
        <v>6.3683878000000007</v>
      </c>
    </row>
    <row r="934" spans="5:11" ht="15" thickBot="1" x14ac:dyDescent="0.35">
      <c r="E934"/>
      <c r="F934" s="322" t="s">
        <v>268</v>
      </c>
    </row>
    <row r="935" spans="5:11" ht="15" thickBot="1" x14ac:dyDescent="0.35">
      <c r="E935"/>
      <c r="F935" s="323" t="s">
        <v>137</v>
      </c>
      <c r="G935" s="249" t="s">
        <v>138</v>
      </c>
      <c r="H935" s="250" t="s">
        <v>139</v>
      </c>
    </row>
    <row r="936" spans="5:11" ht="15" thickBot="1" x14ac:dyDescent="0.35">
      <c r="E936"/>
      <c r="F936" s="321" t="s">
        <v>334</v>
      </c>
      <c r="G936" s="251">
        <v>63</v>
      </c>
      <c r="H936" s="252">
        <v>63</v>
      </c>
      <c r="I936">
        <v>40</v>
      </c>
      <c r="J936">
        <f>G936*I936/1000</f>
        <v>2.52</v>
      </c>
    </row>
    <row r="937" spans="5:11" ht="15" thickBot="1" x14ac:dyDescent="0.35">
      <c r="E937"/>
      <c r="F937" s="321" t="s">
        <v>155</v>
      </c>
      <c r="G937" s="251">
        <v>378</v>
      </c>
      <c r="H937" s="252">
        <v>378</v>
      </c>
    </row>
    <row r="938" spans="5:11" ht="15" thickBot="1" x14ac:dyDescent="0.35">
      <c r="E938"/>
      <c r="F938" s="321" t="s">
        <v>265</v>
      </c>
      <c r="G938" s="251">
        <v>3.15</v>
      </c>
      <c r="H938" s="252">
        <v>3.15</v>
      </c>
      <c r="I938">
        <v>15</v>
      </c>
      <c r="J938">
        <f>G938*I938/1000</f>
        <v>4.725E-2</v>
      </c>
    </row>
    <row r="939" spans="5:11" ht="15" thickBot="1" x14ac:dyDescent="0.35">
      <c r="E939"/>
      <c r="F939" s="321" t="s">
        <v>148</v>
      </c>
      <c r="G939" s="251">
        <v>8.57</v>
      </c>
      <c r="H939" s="252">
        <v>8.57</v>
      </c>
      <c r="I939">
        <v>443.54</v>
      </c>
      <c r="J939">
        <f>G939*I939/1000</f>
        <v>3.8011378000000002</v>
      </c>
    </row>
    <row r="941" spans="5:11" ht="28.8" x14ac:dyDescent="0.3">
      <c r="E941"/>
      <c r="F941" s="353" t="s">
        <v>404</v>
      </c>
      <c r="K941" s="279">
        <f>J952+J957+J958+J960+J962</f>
        <v>21.981131999999999</v>
      </c>
    </row>
    <row r="942" spans="5:11" hidden="1" x14ac:dyDescent="0.3">
      <c r="E942"/>
      <c r="F942" s="354" t="s">
        <v>129</v>
      </c>
    </row>
    <row r="943" spans="5:11" hidden="1" x14ac:dyDescent="0.3">
      <c r="E943"/>
      <c r="K943"/>
    </row>
    <row r="944" spans="5:11" hidden="1" x14ac:dyDescent="0.3">
      <c r="E944"/>
      <c r="F944" s="325" t="s">
        <v>130</v>
      </c>
      <c r="K944"/>
    </row>
    <row r="945" spans="5:11" hidden="1" x14ac:dyDescent="0.3">
      <c r="E945"/>
      <c r="F945" s="328" t="s">
        <v>131</v>
      </c>
      <c r="K945"/>
    </row>
    <row r="946" spans="5:11" hidden="1" x14ac:dyDescent="0.3">
      <c r="E946"/>
      <c r="F946" s="328" t="s">
        <v>132</v>
      </c>
      <c r="K946"/>
    </row>
    <row r="947" spans="5:11" hidden="1" x14ac:dyDescent="0.3">
      <c r="E947"/>
      <c r="F947" s="354" t="s">
        <v>405</v>
      </c>
      <c r="K947"/>
    </row>
    <row r="948" spans="5:11" ht="15.6" thickBot="1" x14ac:dyDescent="0.35">
      <c r="E948"/>
      <c r="F948" s="355" t="s">
        <v>273</v>
      </c>
      <c r="K948"/>
    </row>
    <row r="949" spans="5:11" ht="28.2" thickBot="1" x14ac:dyDescent="0.35">
      <c r="E949"/>
      <c r="F949" s="320" t="s">
        <v>137</v>
      </c>
      <c r="G949" s="106" t="s">
        <v>138</v>
      </c>
      <c r="H949" s="107" t="s">
        <v>139</v>
      </c>
      <c r="K949"/>
    </row>
    <row r="950" spans="5:11" ht="15" thickBot="1" x14ac:dyDescent="0.35">
      <c r="E950"/>
      <c r="F950" s="321" t="s">
        <v>370</v>
      </c>
      <c r="G950" s="111">
        <v>123</v>
      </c>
      <c r="H950" s="112">
        <v>98.8</v>
      </c>
      <c r="K950"/>
    </row>
    <row r="951" spans="5:11" ht="15" thickBot="1" x14ac:dyDescent="0.35">
      <c r="E951"/>
      <c r="F951" s="321" t="s">
        <v>371</v>
      </c>
      <c r="G951" s="111">
        <v>159</v>
      </c>
      <c r="H951" s="112">
        <v>73.8</v>
      </c>
      <c r="K951"/>
    </row>
    <row r="952" spans="5:11" ht="15" thickBot="1" x14ac:dyDescent="0.35">
      <c r="E952"/>
      <c r="F952" s="321" t="s">
        <v>406</v>
      </c>
      <c r="G952" s="111">
        <v>126</v>
      </c>
      <c r="H952" s="112">
        <v>73.8</v>
      </c>
      <c r="I952">
        <v>130</v>
      </c>
      <c r="J952">
        <f>G952*I952/1000</f>
        <v>16.38</v>
      </c>
      <c r="K952"/>
    </row>
    <row r="953" spans="5:11" ht="15" hidden="1" thickBot="1" x14ac:dyDescent="0.35">
      <c r="E953"/>
      <c r="F953" s="321" t="s">
        <v>372</v>
      </c>
      <c r="G953" s="111">
        <v>106</v>
      </c>
      <c r="H953" s="301">
        <v>73.8</v>
      </c>
      <c r="K953"/>
    </row>
    <row r="954" spans="5:11" ht="15" hidden="1" thickBot="1" x14ac:dyDescent="0.35">
      <c r="E954"/>
      <c r="F954" s="321" t="s">
        <v>407</v>
      </c>
      <c r="G954" s="111">
        <v>105</v>
      </c>
      <c r="H954" s="301">
        <v>73.8</v>
      </c>
      <c r="K954"/>
    </row>
    <row r="955" spans="5:11" ht="15" hidden="1" thickBot="1" x14ac:dyDescent="0.35">
      <c r="E955"/>
      <c r="F955" s="321" t="s">
        <v>373</v>
      </c>
      <c r="G955" s="111">
        <v>75</v>
      </c>
      <c r="H955" s="301">
        <v>73.8</v>
      </c>
      <c r="K955"/>
    </row>
    <row r="956" spans="5:11" ht="29.4" thickBot="1" x14ac:dyDescent="0.35">
      <c r="E956"/>
      <c r="F956" s="330" t="s">
        <v>408</v>
      </c>
      <c r="G956" s="116" t="s">
        <v>147</v>
      </c>
      <c r="H956" s="258" t="s">
        <v>147</v>
      </c>
      <c r="K956"/>
    </row>
    <row r="957" spans="5:11" ht="29.4" thickBot="1" x14ac:dyDescent="0.35">
      <c r="E957"/>
      <c r="F957" s="321" t="s">
        <v>278</v>
      </c>
      <c r="G957" s="111">
        <v>18.8</v>
      </c>
      <c r="H957" s="112">
        <v>18.8</v>
      </c>
      <c r="I957">
        <v>41.4</v>
      </c>
      <c r="J957">
        <f t="shared" ref="J957:J962" si="31">G957*I957/1000</f>
        <v>0.77832000000000001</v>
      </c>
      <c r="K957"/>
    </row>
    <row r="958" spans="5:11" ht="29.4" thickBot="1" x14ac:dyDescent="0.35">
      <c r="E958"/>
      <c r="F958" s="321" t="s">
        <v>279</v>
      </c>
      <c r="G958" s="111">
        <v>26.3</v>
      </c>
      <c r="H958" s="112">
        <v>26.3</v>
      </c>
      <c r="I958">
        <v>45.99</v>
      </c>
      <c r="J958">
        <f t="shared" si="31"/>
        <v>1.2095370000000001</v>
      </c>
      <c r="K958"/>
    </row>
    <row r="959" spans="5:11" ht="15" thickBot="1" x14ac:dyDescent="0.35">
      <c r="E959"/>
      <c r="F959" s="321" t="s">
        <v>145</v>
      </c>
      <c r="G959" s="111">
        <v>26.3</v>
      </c>
      <c r="H959" s="112">
        <v>26.3</v>
      </c>
    </row>
    <row r="960" spans="5:11" ht="15" thickBot="1" x14ac:dyDescent="0.35">
      <c r="E960"/>
      <c r="F960" s="321" t="s">
        <v>280</v>
      </c>
      <c r="G960" s="111">
        <v>10</v>
      </c>
      <c r="H960" s="112">
        <v>10</v>
      </c>
      <c r="I960">
        <v>195</v>
      </c>
      <c r="J960">
        <f t="shared" si="31"/>
        <v>1.95</v>
      </c>
    </row>
    <row r="961" spans="5:11" ht="15" thickBot="1" x14ac:dyDescent="0.35">
      <c r="E961"/>
      <c r="F961" s="330" t="s">
        <v>281</v>
      </c>
      <c r="G961" s="116" t="s">
        <v>147</v>
      </c>
      <c r="H961" s="117">
        <v>125</v>
      </c>
    </row>
    <row r="962" spans="5:11" ht="15" thickBot="1" x14ac:dyDescent="0.35">
      <c r="E962"/>
      <c r="F962" s="321" t="s">
        <v>148</v>
      </c>
      <c r="G962" s="111">
        <v>3.75</v>
      </c>
      <c r="H962" s="112">
        <v>3.75</v>
      </c>
      <c r="I962">
        <v>443.54</v>
      </c>
      <c r="J962">
        <f t="shared" si="31"/>
        <v>1.6632750000000001</v>
      </c>
    </row>
    <row r="964" spans="5:11" ht="25.2" thickBot="1" x14ac:dyDescent="0.35">
      <c r="E964"/>
      <c r="F964" s="302" t="s">
        <v>299</v>
      </c>
      <c r="K964" s="279">
        <f>J966+J967+J969</f>
        <v>2.6265999999999994</v>
      </c>
    </row>
    <row r="965" spans="5:11" ht="15" thickBot="1" x14ac:dyDescent="0.35">
      <c r="E965"/>
      <c r="F965" s="323" t="s">
        <v>137</v>
      </c>
      <c r="G965" s="249" t="s">
        <v>138</v>
      </c>
      <c r="H965" s="250" t="s">
        <v>139</v>
      </c>
    </row>
    <row r="966" spans="5:11" ht="15" thickBot="1" x14ac:dyDescent="0.35">
      <c r="E966"/>
      <c r="F966" s="321" t="s">
        <v>300</v>
      </c>
      <c r="G966" s="251">
        <v>20</v>
      </c>
      <c r="H966" s="252">
        <v>50</v>
      </c>
      <c r="I966">
        <v>93.03</v>
      </c>
      <c r="J966">
        <f>G966*I966/1000</f>
        <v>1.8605999999999998</v>
      </c>
    </row>
    <row r="967" spans="5:11" ht="15" thickBot="1" x14ac:dyDescent="0.35">
      <c r="E967"/>
      <c r="F967" s="321" t="s">
        <v>158</v>
      </c>
      <c r="G967" s="251">
        <v>16</v>
      </c>
      <c r="H967" s="252">
        <v>16</v>
      </c>
      <c r="I967">
        <v>46</v>
      </c>
      <c r="J967">
        <f>G967*I967/1000</f>
        <v>0.73599999999999999</v>
      </c>
    </row>
    <row r="968" spans="5:11" ht="23.4" thickBot="1" x14ac:dyDescent="0.35">
      <c r="E968"/>
      <c r="F968" s="326" t="s">
        <v>307</v>
      </c>
      <c r="G968" s="270">
        <v>11</v>
      </c>
      <c r="H968" s="257">
        <v>11</v>
      </c>
    </row>
    <row r="969" spans="5:11" ht="15" thickBot="1" x14ac:dyDescent="0.35">
      <c r="E969"/>
      <c r="F969" s="321" t="s">
        <v>308</v>
      </c>
      <c r="G969" s="251">
        <v>0.2</v>
      </c>
      <c r="H969" s="252">
        <v>0.2</v>
      </c>
      <c r="I969">
        <v>150</v>
      </c>
      <c r="J969">
        <f>G969*I969/1000</f>
        <v>0.03</v>
      </c>
    </row>
    <row r="970" spans="5:11" ht="15" thickBot="1" x14ac:dyDescent="0.35">
      <c r="E970"/>
      <c r="F970" s="321" t="s">
        <v>155</v>
      </c>
      <c r="G970" s="251">
        <v>203</v>
      </c>
      <c r="H970" s="252">
        <v>203</v>
      </c>
    </row>
    <row r="972" spans="5:11" x14ac:dyDescent="0.3">
      <c r="E972"/>
      <c r="F972" s="303" t="s">
        <v>14</v>
      </c>
      <c r="G972">
        <v>80</v>
      </c>
      <c r="I972">
        <v>29.72</v>
      </c>
      <c r="K972" s="279">
        <f>G972*I972/1000</f>
        <v>2.3775999999999997</v>
      </c>
    </row>
    <row r="974" spans="5:11" x14ac:dyDescent="0.3">
      <c r="E974"/>
      <c r="F974" s="336" t="s">
        <v>367</v>
      </c>
      <c r="G974">
        <v>250</v>
      </c>
      <c r="I974">
        <v>130</v>
      </c>
      <c r="K974" s="279">
        <f>G974*I974/1000</f>
        <v>32.5</v>
      </c>
    </row>
    <row r="975" spans="5:11" x14ac:dyDescent="0.3">
      <c r="F975" s="336"/>
      <c r="G975" s="381"/>
      <c r="K975" s="382">
        <f>G975*I975/1000</f>
        <v>0</v>
      </c>
    </row>
  </sheetData>
  <mergeCells count="32">
    <mergeCell ref="E817:F817"/>
    <mergeCell ref="E811:F811"/>
    <mergeCell ref="E812:F812"/>
    <mergeCell ref="E813:F813"/>
    <mergeCell ref="E814:F814"/>
    <mergeCell ref="E815:F815"/>
    <mergeCell ref="E816:F816"/>
    <mergeCell ref="E768:F768"/>
    <mergeCell ref="E769:F769"/>
    <mergeCell ref="E808:E810"/>
    <mergeCell ref="F808:G810"/>
    <mergeCell ref="H808:I808"/>
    <mergeCell ref="H809:I809"/>
    <mergeCell ref="H810:I810"/>
    <mergeCell ref="E767:F767"/>
    <mergeCell ref="E177:F177"/>
    <mergeCell ref="E178:F178"/>
    <mergeCell ref="E179:F179"/>
    <mergeCell ref="F397:J397"/>
    <mergeCell ref="F404:J404"/>
    <mergeCell ref="G430:H430"/>
    <mergeCell ref="G431:H431"/>
    <mergeCell ref="F630:J630"/>
    <mergeCell ref="G732:H732"/>
    <mergeCell ref="G733:H733"/>
    <mergeCell ref="E766:F766"/>
    <mergeCell ref="E176:F176"/>
    <mergeCell ref="F17:J17"/>
    <mergeCell ref="F24:J24"/>
    <mergeCell ref="F134:J134"/>
    <mergeCell ref="G144:H144"/>
    <mergeCell ref="G145:H145"/>
  </mergeCells>
  <hyperlinks>
    <hyperlink ref="F7" r:id="rId1" tooltip="Открыть страницу о продукте" display="https://pbprog.ru/tk/pi-1651"/>
    <hyperlink ref="F8" r:id="rId2" tooltip="Открыть страницу о продукте" display="https://pbprog.ru/tk/pi-484"/>
    <hyperlink ref="F9" r:id="rId3" tooltip="Открыть страницу о продукте" display="https://pbprog.ru/tk/pi-1183"/>
    <hyperlink ref="F10" r:id="rId4" tooltip="Открыть страницу о продукте" display="https://pbprog.ru/tk/pi-39"/>
    <hyperlink ref="F12" r:id="rId5" tooltip="Открыть страницу о продукте" display="https://pbprog.ru/tk/pi-1647"/>
    <hyperlink ref="F14" r:id="rId6" tooltip="Открыть страницу о продукте" display="https://pbprog.ru/tk/pi-1647"/>
    <hyperlink ref="F20" r:id="rId7" tooltip="Открыть страницу о продукте" display="https://pbprog.ru/tk/pi-698"/>
    <hyperlink ref="F21" r:id="rId8" tooltip="Открыть страницу о продукте" display="https://pbprog.ru/tk/pi-39"/>
    <hyperlink ref="F27" r:id="rId9" tooltip="Открыть рецептуру блюда" display="https://pbprog.ru/tk/tu-496"/>
    <hyperlink ref="F28" r:id="rId10" tooltip="Открыть страницу о продукте" display="https://pbprog.ru/tk/pi-1653"/>
    <hyperlink ref="F29" r:id="rId11" tooltip="Открыть страницу о продукте" display="https://pbprog.ru/tk/pi-147"/>
    <hyperlink ref="F30" r:id="rId12" tooltip="Открыть страницу о продукте" display="https://pbprog.ru/tk/pi-39"/>
    <hyperlink ref="F45" r:id="rId13" tooltip="Открыть страницу о продукте" display="https://pbprog.ru/tk/pi-102"/>
    <hyperlink ref="F46" r:id="rId14" tooltip="Открыть страницу о продукте" display="https://pbprog.ru/tk/pi-794"/>
    <hyperlink ref="F47" r:id="rId15" tooltip="Открыть страницу о продукте" display="https://pbprog.ru/tk/pi-1742"/>
    <hyperlink ref="F48" r:id="rId16" tooltip="Открыть страницу о продукте" display="https://pbprog.ru/tk/pi-1671"/>
    <hyperlink ref="F49" r:id="rId17" tooltip="Открыть рецептуру блюда" display="https://pbprog.ru/tk/tu-257"/>
    <hyperlink ref="F50" r:id="rId18" tooltip="Открыть страницу о продукте" display="https://pbprog.ru/tk/pi-791"/>
    <hyperlink ref="F51" r:id="rId19" tooltip="Открыть страницу о продукте" display="https://pbprog.ru/tk/pi-1179"/>
    <hyperlink ref="F52" r:id="rId20" tooltip="Открыть страницу о продукте" display="https://pbprog.ru/tk/pi-153"/>
    <hyperlink ref="F53" r:id="rId21" tooltip="Открыть страницу о продукте" display="https://pbprog.ru/tk/pi-1181"/>
    <hyperlink ref="F54" r:id="rId22" tooltip="Открыть рецептуру блюда" display="https://pbprog.ru/tk/tu-43"/>
    <hyperlink ref="F55" r:id="rId23" tooltip="Открыть страницу о продукте" display="https://pbprog.ru/tk/pi-1666"/>
    <hyperlink ref="F56" r:id="rId24" tooltip="Открыть страницу о продукте" display="https://pbprog.ru/tk/pi-1636"/>
    <hyperlink ref="F57" r:id="rId25" tooltip="Открыть страницу о продукте" display="https://pbprog.ru/tk/pi-39"/>
    <hyperlink ref="F58" r:id="rId26" tooltip="Открыть страницу о продукте" display="https://pbprog.ru/tk/pi-1741"/>
    <hyperlink ref="F59" r:id="rId27" tooltip="Открыть страницу о продукте" display="https://pbprog.ru/tk/pi-327"/>
    <hyperlink ref="F65" r:id="rId28" display="javascript:void(0);"/>
    <hyperlink ref="F68" r:id="rId29" tooltip="Открыть страницу о продукте" display="https://pbprog.ru/tk/pi-1204"/>
    <hyperlink ref="F69" r:id="rId30" tooltip="Открыть страницу о продукте" display="https://pbprog.ru/tk/pi-39"/>
    <hyperlink ref="F71" r:id="rId31" tooltip="Открыть страницу о продукте" display="https://pbprog.ru/tk/pi-1647"/>
    <hyperlink ref="F77" r:id="rId32" display="javascript:void(0);"/>
    <hyperlink ref="F80" r:id="rId33" tooltip="Открыть страницу о продукте" display="https://pbprog.ru/tk/pi-44"/>
    <hyperlink ref="F81" r:id="rId34" tooltip="Открыть страницу о продукте" display="https://pbprog.ru/tk/pi-981"/>
    <hyperlink ref="F82" r:id="rId35" tooltip="Открыть страницу о продукте" display="https://pbprog.ru/tk/pi-345"/>
    <hyperlink ref="F84" r:id="rId36" tooltip="Открыть страницу о продукте" display="https://pbprog.ru/tk/pi-804"/>
    <hyperlink ref="F85" r:id="rId37" tooltip="Открыть страницу о продукте" display="https://pbprog.ru/tk/pi-187"/>
    <hyperlink ref="F86" r:id="rId38" tooltip="Открыть страницу о продукте" display="https://pbprog.ru/tk/pi-39"/>
    <hyperlink ref="F87" r:id="rId39" tooltip="Открыть страницу о продукте" display="https://pbprog.ru/tk/pi-1641"/>
    <hyperlink ref="F89" r:id="rId40" tooltip="Открыть страницу о продукте" display="https://pbprog.ru/tk/pi-1647"/>
    <hyperlink ref="F124" r:id="rId41" display="javascript:void(0);"/>
    <hyperlink ref="F128" r:id="rId42" tooltip="Открыть страницу о продукте" display="https://pbprog.ru/tk/pi-698"/>
    <hyperlink ref="F129" r:id="rId43" tooltip="Открыть страницу о продукте" display="https://pbprog.ru/tk/pi-39"/>
    <hyperlink ref="F130" r:id="rId44" tooltip="Открыть страницу о продукте" display="https://pbprog.ru/tk/pi-1653"/>
    <hyperlink ref="F131" r:id="rId45" tooltip="Открыть страницу о продукте" display="https://pbprog.ru/tk/pi-39"/>
    <hyperlink ref="F137" r:id="rId46" tooltip="Открыть страницу о продукте" display="https://pbprog.ru/tk/pi-1647"/>
    <hyperlink ref="F138" r:id="rId47" tooltip="Открыть страницу о продукте" display="https://pbprog.ru/tk/pi-1753"/>
    <hyperlink ref="F139" r:id="rId48" tooltip="Открыть страницу о продукте" display="https://pbprog.ru/tk/pi-805"/>
    <hyperlink ref="F140" r:id="rId49" tooltip="Открыть страницу о продукте" display="https://pbprog.ru/tk/pi-369"/>
    <hyperlink ref="F155" r:id="rId50" display="javascript:void(0);"/>
    <hyperlink ref="F158" r:id="rId51" tooltip="Открыть страницу о продукте" display="https://pbprog.ru/tk/pi-95"/>
    <hyperlink ref="F159" r:id="rId52" tooltip="Открыть страницу о продукте" display="https://pbprog.ru/tk/pi-102"/>
    <hyperlink ref="F160" r:id="rId53" tooltip="Открыть страницу о продукте" display="https://pbprog.ru/tk/pi-1179"/>
    <hyperlink ref="F161" r:id="rId54" tooltip="Открыть страницу о продукте" display="https://pbprog.ru/tk/pi-153"/>
    <hyperlink ref="F162" r:id="rId55" tooltip="Открыть страницу о продукте" display="https://pbprog.ru/tk/pi-1642"/>
    <hyperlink ref="F163" r:id="rId56" tooltip="Открыть страницу о продукте" display="https://pbprog.ru/tk/pi-1181"/>
    <hyperlink ref="F164" r:id="rId57" tooltip="Открыть страницу о продукте" display="https://pbprog.ru/tk/pi-1637"/>
    <hyperlink ref="F165" r:id="rId58" tooltip="Открыть страницу о продукте" display="https://pbprog.ru/tk/pi-1636"/>
    <hyperlink ref="F166" r:id="rId59" tooltip="Открыть страницу о продукте" display="https://pbprog.ru/tk/pi-39"/>
    <hyperlink ref="F170" r:id="rId60" tooltip="Открыть страницу о продукте" display="https://pbprog.ru/databases/foodstuffsschp/4/152.php"/>
    <hyperlink ref="F171" r:id="rId61" tooltip="Открыть страницу о продукте" display="https://pbprog.ru/databases/foodstuffsschp/4/152.php"/>
    <hyperlink ref="F172" r:id="rId62" tooltip="Открыть страницу о продукте" display="https://pbprog.ru/databases/foodstuffsschp/10/8.php"/>
    <hyperlink ref="F174" r:id="rId63" tooltip="Открыть страницу о продукте" display="https://pbprog.ru/databases/foodstuffsschp/12/314.php"/>
    <hyperlink ref="F175" r:id="rId64" tooltip="Открыть страницу о продукте" display="https://pbprog.ru/databases/foodstuffsschp/12/5.php"/>
    <hyperlink ref="E176" r:id="rId65" tooltip="Открыть страницу о продукте" display="https://pbprog.ru/databases/foodstuffsschp/9/19.php"/>
    <hyperlink ref="E177" r:id="rId66" tooltip="Открыть страницу о продукте" display="https://pbprog.ru/databases/foodstuffsschp/10/8.php"/>
    <hyperlink ref="E178" r:id="rId67" tooltip="Открыть страницу о продукте" display="https://pbprog.ru/databases/foodstuffsschp/13/118.php"/>
    <hyperlink ref="F183" r:id="rId68" tooltip="Открыть страницу о продукте" display="https://pbprog.ru/tk/pi-1643"/>
    <hyperlink ref="F184" r:id="rId69" tooltip="Открыть страницу о продукте" display="https://pbprog.ru/tk/pi-396"/>
    <hyperlink ref="F185" r:id="rId70" tooltip="Открыть страницу о продукте" display="https://pbprog.ru/tk/pi-61"/>
    <hyperlink ref="F186" r:id="rId71" tooltip="Открыть страницу о продукте" display="https://pbprog.ru/tk/pi-139"/>
    <hyperlink ref="F187" r:id="rId72" tooltip="Открыть страницу о продукте" display="https://pbprog.ru/tk/pi-689"/>
    <hyperlink ref="F188" r:id="rId73" tooltip="Открыть страницу о продукте" display="https://pbprog.ru/tk/pi-78"/>
    <hyperlink ref="F190" r:id="rId74" tooltip="Открыть страницу о продукте" display="https://pbprog.ru/tk/pi-1653"/>
    <hyperlink ref="F192" r:id="rId75" tooltip="Открыть страницу о продукте" display="https://pbprog.ru/tk/pi-148"/>
    <hyperlink ref="F193" r:id="rId76" tooltip="Открыть страницу о продукте" display="https://pbprog.ru/tk/pi-39"/>
    <hyperlink ref="F204" r:id="rId77" display="javascript:void(0);"/>
    <hyperlink ref="F211" r:id="rId78" tooltip="Открыть страницу о продукте" display="https://pbprog.ru/tk/pi-253"/>
    <hyperlink ref="F212" r:id="rId79" tooltip="Открыть страницу о продукте" display="https://pbprog.ru/tk/pi-1651"/>
    <hyperlink ref="F213" r:id="rId80" tooltip="Открыть страницу о продукте" display="https://pbprog.ru/tk/pi-1159"/>
    <hyperlink ref="F214" r:id="rId81" tooltip="Открыть страницу о продукте" display="https://pbprog.ru/tk/pi-39"/>
    <hyperlink ref="F215" r:id="rId82" tooltip="Открыть страницу о продукте" display="https://pbprog.ru/tk/pi-1275"/>
    <hyperlink ref="F216" r:id="rId83" tooltip="Открыть страницу о продукте" display="https://pbprog.ru/tk/pi-1653"/>
    <hyperlink ref="F217" r:id="rId84" tooltip="Открыть страницу о продукте" display="https://pbprog.ru/tk/pi-327"/>
    <hyperlink ref="F218" r:id="rId85" tooltip="Открыть страницу о продукте" display="https://pbprog.ru/tk/pi-244"/>
    <hyperlink ref="F220" r:id="rId86" tooltip="Открыть страницу о продукте" display="https://pbprog.ru/tk/pi-1639"/>
    <hyperlink ref="F102" r:id="rId87" display="javascript:void(0);"/>
    <hyperlink ref="F108" r:id="rId88" tooltip="Открыть страницу о продукте" display="https://pbprog.ru/tk/pi-1620"/>
    <hyperlink ref="F109" r:id="rId89" tooltip="Открыть страницу о продукте" display="https://pbprog.ru/tk/pi-166"/>
    <hyperlink ref="F110" r:id="rId90" tooltip="Открыть страницу о продукте" display="https://pbprog.ru/tk/pi-39"/>
    <hyperlink ref="F111" r:id="rId91" tooltip="Открыть страницу о продукте" display="https://pbprog.ru/tk/pi-1159"/>
    <hyperlink ref="F112" r:id="rId92" tooltip="Открыть страницу о продукте" display="https://pbprog.ru/tk/pi-1651"/>
    <hyperlink ref="F113" r:id="rId93" tooltip="Открыть страницу о продукте" display="https://pbprog.ru/tk/pi-1653"/>
    <hyperlink ref="F114" r:id="rId94" tooltip="Открыть страницу о продукте" display="https://pbprog.ru/tk/pi-1335"/>
    <hyperlink ref="F115" r:id="rId95" tooltip="Открыть страницу о продукте" display="https://pbprog.ru/tk/pi-471"/>
    <hyperlink ref="F116" r:id="rId96" tooltip="Открыть страницу о продукте" display="https://pbprog.ru/tk/pi-1647"/>
    <hyperlink ref="F224" r:id="rId97" tooltip="Открыть страницу о продукте" display="https://pbprog.ru/tk/pi-1800"/>
    <hyperlink ref="F228" r:id="rId98" tooltip="Открыть страницу о продукте" display="https://pbprog.ru/tk/pi-244"/>
    <hyperlink ref="F229" r:id="rId99" tooltip="Открыть рецептуру блюда" display="https://pbprog.ru/tk/t1-35"/>
    <hyperlink ref="F230" r:id="rId100" tooltip="Открыть страницу о продукте" display="https://pbprog.ru/tk/pi-39"/>
    <hyperlink ref="F231" r:id="rId101" tooltip="Открыть страницу о продукте" display="https://pbprog.ru/tk/pi-102"/>
    <hyperlink ref="F232" r:id="rId102" tooltip="Открыть страницу о продукте" display="https://pbprog.ru/tk/pi-229"/>
    <hyperlink ref="F233" r:id="rId103" tooltip="Открыть страницу о продукте" display="https://pbprog.ru/tk/pi-206"/>
    <hyperlink ref="F234" r:id="rId104" tooltip="Открыть страницу о продукте" display="https://pbprog.ru/tk/pi-480"/>
    <hyperlink ref="F235" r:id="rId105" tooltip="Открыть страницу о продукте" display="https://pbprog.ru/tk/pi-166"/>
    <hyperlink ref="F236" r:id="rId106" tooltip="Открыть страницу о продукте" display="https://pbprog.ru/tk/pi-265"/>
    <hyperlink ref="F237" r:id="rId107" tooltip="Открыть страницу о продукте" display="https://pbprog.ru/tk/pi-256"/>
    <hyperlink ref="F238" r:id="rId108" tooltip="Открыть страницу о продукте" display="https://pbprog.ru/tk/pi-42"/>
    <hyperlink ref="F239" r:id="rId109" tooltip="Открыть страницу о продукте" display="https://pbprog.ru/tk/pi-964"/>
    <hyperlink ref="F240" r:id="rId110" tooltip="Открыть страницу о продукте" display="https://pbprog.ru/tk/pi-153"/>
    <hyperlink ref="F246" r:id="rId111" tooltip="Открыть страницу о продукте" display="https://pbprog.ru/tk/pi-1219"/>
    <hyperlink ref="F247" r:id="rId112" tooltip="Открыть страницу о продукте" display="https://pbprog.ru/tk/pi-39"/>
    <hyperlink ref="F248" r:id="rId113" tooltip="Открыть страницу о продукте" display="https://pbprog.ru/tk/pi-327"/>
    <hyperlink ref="F249" r:id="rId114" tooltip="Открыть страницу о продукте" display="https://pbprog.ru/tk/pi-1647"/>
    <hyperlink ref="F256" r:id="rId115" display="javascript:void(0);"/>
    <hyperlink ref="F261" r:id="rId116" tooltip="Открыть страницу о продукте" display="https://pbprog.ru/tk/pi-562"/>
    <hyperlink ref="F262" r:id="rId117" tooltip="Открыть страницу о продукте" display="https://pbprog.ru/tk/pi-561"/>
    <hyperlink ref="F263" r:id="rId118" tooltip="Открыть страницу о продукте" display="https://pbprog.ru/tk/pi-563"/>
    <hyperlink ref="F264" r:id="rId119" tooltip="Открыть страницу о продукте" display="https://pbprog.ru/tk/pi-564"/>
    <hyperlink ref="F265" r:id="rId120" tooltip="Открыть страницу о продукте" display="https://pbprog.ru/tk/pi-565"/>
    <hyperlink ref="F266" r:id="rId121" tooltip="Открыть страницу о продукте" display="https://pbprog.ru/tk/pi-571"/>
    <hyperlink ref="F267" r:id="rId122" tooltip="Открыть страницу о продукте" display="https://pbprog.ru/tk/pi-573"/>
    <hyperlink ref="F268" r:id="rId123" tooltip="Открыть страницу о продукте" display="https://pbprog.ru/tk/pi-1181"/>
    <hyperlink ref="F269" r:id="rId124" tooltip="Открыть страницу о продукте" display="https://pbprog.ru/tk/pi-153"/>
    <hyperlink ref="F270" r:id="rId125" tooltip="Открыть страницу о продукте" display="https://pbprog.ru/tk/pi-1642"/>
    <hyperlink ref="F271" r:id="rId126" tooltip="Открыть страницу о продукте" display="https://pbprog.ru/tk/pi-1182"/>
    <hyperlink ref="F279" r:id="rId127" display="javascript:void(0);"/>
    <hyperlink ref="F282" r:id="rId128" tooltip="Открыть страницу о продукте" display="https://pbprog.ru/tk/pi-1781"/>
    <hyperlink ref="F283" r:id="rId129" tooltip="Открыть страницу о продукте" display="https://pbprog.ru/tk/pi-1653"/>
    <hyperlink ref="F284" r:id="rId130" tooltip="Открыть страницу о продукте" display="https://pbprog.ru/tk/pi-39"/>
    <hyperlink ref="F297" r:id="rId131" display="javascript:void(0);"/>
    <hyperlink ref="F300" r:id="rId132" tooltip="Открыть страницу о продукте" display="https://pbprog.ru/tk/pi-166"/>
    <hyperlink ref="F301" r:id="rId133" tooltip="Открыть страницу о продукте" display="https://pbprog.ru/tk/pi-1183"/>
    <hyperlink ref="F302" r:id="rId134" tooltip="Открыть страницу о продукте" display="https://pbprog.ru/tk/pi-39"/>
    <hyperlink ref="F303" r:id="rId135" tooltip="Открыть страницу о продукте" display="https://pbprog.ru/tk/pi-1653"/>
    <hyperlink ref="F305" r:id="rId136" tooltip="Открыть страницу о продукте" display="https://pbprog.ru/tk/pi-1647"/>
    <hyperlink ref="F310" r:id="rId137" display="javascript:void(0);"/>
    <hyperlink ref="F314" r:id="rId138" tooltip="Открыть страницу о продукте" display="https://pbprog.ru/tk/pi-698"/>
    <hyperlink ref="F315" r:id="rId139" tooltip="Открыть страницу о продукте" display="https://pbprog.ru/tk/pi-39"/>
    <hyperlink ref="F316" r:id="rId140" tooltip="Открыть страницу о продукте" display="https://pbprog.ru/tk/pi-1653"/>
    <hyperlink ref="F317" r:id="rId141" tooltip="Открыть страницу о продукте" display="https://pbprog.ru/tk/pi-39"/>
    <hyperlink ref="F336" r:id="rId142" tooltip="Открыть страницу о продукте" display="https://pbprog.ru/tk/pi-102"/>
    <hyperlink ref="F337" r:id="rId143" tooltip="Открыть страницу о продукте" display="https://pbprog.ru/tk/pi-794"/>
    <hyperlink ref="F338" r:id="rId144" tooltip="Открыть страницу о продукте" display="https://pbprog.ru/tk/pi-1742"/>
    <hyperlink ref="F339" r:id="rId145" tooltip="Открыть страницу о продукте" display="https://pbprog.ru/tk/pi-1671"/>
    <hyperlink ref="F340" r:id="rId146" tooltip="Открыть рецептуру блюда" display="https://pbprog.ru/tk/tu-257"/>
    <hyperlink ref="F341" r:id="rId147" tooltip="Открыть страницу о продукте" display="https://pbprog.ru/tk/pi-791"/>
    <hyperlink ref="F342" r:id="rId148" tooltip="Открыть страницу о продукте" display="https://pbprog.ru/tk/pi-1179"/>
    <hyperlink ref="F343" r:id="rId149" tooltip="Открыть страницу о продукте" display="https://pbprog.ru/tk/pi-153"/>
    <hyperlink ref="F344" r:id="rId150" tooltip="Открыть страницу о продукте" display="https://pbprog.ru/tk/pi-1181"/>
    <hyperlink ref="F345" r:id="rId151" tooltip="Открыть рецептуру блюда" display="https://pbprog.ru/tk/tu-43"/>
    <hyperlink ref="F346" r:id="rId152" tooltip="Открыть страницу о продукте" display="https://pbprog.ru/tk/pi-1666"/>
    <hyperlink ref="F347" r:id="rId153" tooltip="Открыть страницу о продукте" display="https://pbprog.ru/tk/pi-1636"/>
    <hyperlink ref="F348" r:id="rId154" tooltip="Открыть страницу о продукте" display="https://pbprog.ru/tk/pi-39"/>
    <hyperlink ref="F349" r:id="rId155" tooltip="Открыть страницу о продукте" display="https://pbprog.ru/tk/pi-1741"/>
    <hyperlink ref="F350" r:id="rId156" tooltip="Открыть страницу о продукте" display="https://pbprog.ru/tk/pi-327"/>
    <hyperlink ref="F354" r:id="rId157" tooltip="Открыть страницу о продукте" display="https://pbprog.ru/tk/pi-102"/>
    <hyperlink ref="F355" r:id="rId158" tooltip="Открыть страницу о продукте" display="https://pbprog.ru/tk/pi-187"/>
    <hyperlink ref="F358" r:id="rId159" tooltip="Открыть страницу о продукте" display="https://pbprog.ru/tk/pi-1647"/>
    <hyperlink ref="F363" r:id="rId160" tooltip="Открыть страницу о продукте" display="https://pbprog.ru/tk/pi-176"/>
    <hyperlink ref="F364" r:id="rId161" tooltip="Открыть страницу о продукте" display="https://pbprog.ru/tk/pi-39"/>
    <hyperlink ref="F365" r:id="rId162" tooltip="Открыть страницу о продукте" display="https://pbprog.ru/tk/pi-964"/>
    <hyperlink ref="F366" r:id="rId163" tooltip="Открыть страницу о продукте" display="https://pbprog.ru/tk/pi-153"/>
    <hyperlink ref="F367" r:id="rId164" tooltip="Открыть страницу о продукте" display="https://pbprog.ru/tk/pi-244"/>
    <hyperlink ref="F368" r:id="rId165" tooltip="Открыть страницу о продукте" display="https://pbprog.ru/tk/pi-1653"/>
    <hyperlink ref="F369" r:id="rId166" tooltip="Открыть страницу о продукте" display="https://pbprog.ru/tk/pi-1184"/>
    <hyperlink ref="F383" r:id="rId167" display="javascript:void(0);"/>
    <hyperlink ref="F388" r:id="rId168" tooltip="Открыть страницу о продукте" display="https://pbprog.ru/tk/pi-266"/>
    <hyperlink ref="F389" r:id="rId169" tooltip="Открыть страницу о продукте" display="https://pbprog.ru/tk/pi-1183"/>
    <hyperlink ref="F390" r:id="rId170" tooltip="Открыть страницу о продукте" display="https://pbprog.ru/tk/pi-39"/>
    <hyperlink ref="F391" r:id="rId171" tooltip="Открыть страницу о продукте" display="https://pbprog.ru/tk/pi-1653"/>
    <hyperlink ref="F392" r:id="rId172" tooltip="Открыть страницу о продукте" display="https://pbprog.ru/tk/pi-1184"/>
    <hyperlink ref="F394" r:id="rId173" tooltip="Открыть страницу о продукте" display="https://pbprog.ru/tk/pi-1647"/>
    <hyperlink ref="F400" r:id="rId174" tooltip="Открыть страницу о продукте" display="https://pbprog.ru/tk/pi-698"/>
    <hyperlink ref="F401" r:id="rId175" tooltip="Открыть страницу о продукте" display="https://pbprog.ru/tk/pi-39"/>
    <hyperlink ref="F407" r:id="rId176" tooltip="Открыть рецептуру блюда" display="https://pbprog.ru/tk/tu-496"/>
    <hyperlink ref="F408" r:id="rId177" tooltip="Открыть страницу о продукте" display="https://pbprog.ru/tk/pi-1653"/>
    <hyperlink ref="F409" r:id="rId178" tooltip="Открыть страницу о продукте" display="https://pbprog.ru/tk/pi-147"/>
    <hyperlink ref="F410" r:id="rId179" tooltip="Открыть страницу о продукте" display="https://pbprog.ru/tk/pi-39"/>
    <hyperlink ref="F415" r:id="rId180" display="javascript:void(0);"/>
    <hyperlink ref="F423" r:id="rId181" tooltip="Открыть страницу о продукте" display="https://pbprog.ru/tk/pi-1647"/>
    <hyperlink ref="F424" r:id="rId182" tooltip="Открыть страницу о продукте" display="https://pbprog.ru/tk/pi-1753"/>
    <hyperlink ref="F425" r:id="rId183" tooltip="Открыть страницу о продукте" display="https://pbprog.ru/tk/pi-805"/>
    <hyperlink ref="F426" r:id="rId184" tooltip="Открыть страницу о продукте" display="https://pbprog.ru/tk/pi-369"/>
    <hyperlink ref="F439" r:id="rId185" tooltip="Открыть страницу о продукте" display="https://pbprog.ru/tk/pi-284"/>
    <hyperlink ref="F440" r:id="rId186" tooltip="Открыть страницу о продукте" display="https://pbprog.ru/tk/pi-95"/>
    <hyperlink ref="F441" r:id="rId187" tooltip="Открыть страницу о продукте" display="https://pbprog.ru/tk/pi-97"/>
    <hyperlink ref="F442" r:id="rId188" tooltip="Открыть страницу о продукте" display="https://pbprog.ru/tk/pi-102"/>
    <hyperlink ref="F443" r:id="rId189" tooltip="Открыть страницу о продукте" display="https://pbprog.ru/tk/pi-1179"/>
    <hyperlink ref="F444" r:id="rId190" tooltip="Открыть страницу о продукте" display="https://pbprog.ru/tk/pi-153"/>
    <hyperlink ref="F445" r:id="rId191" tooltip="Открыть страницу о продукте" display="https://pbprog.ru/tk/pi-1181"/>
    <hyperlink ref="F446" r:id="rId192" tooltip="Открыть страницу о продукте" display="https://pbprog.ru/tk/pi-1653"/>
    <hyperlink ref="F447" r:id="rId193" tooltip="Открыть страницу о продукте" display="https://pbprog.ru/tk/pi-1642"/>
    <hyperlink ref="F448" r:id="rId194" tooltip="Открыть страницу о продукте" display="https://pbprog.ru/tk/pi-39"/>
    <hyperlink ref="F449" r:id="rId195" tooltip="Открыть страницу о продукте" display="https://pbprog.ru/tk/pi-1637"/>
    <hyperlink ref="F453" r:id="rId196" tooltip="Открыть страницу о продукте" display="https://pbprog.ru/tk/pi-1204"/>
    <hyperlink ref="F454" r:id="rId197" tooltip="Открыть страницу о продукте" display="https://pbprog.ru/tk/pi-39"/>
    <hyperlink ref="F456" r:id="rId198" tooltip="Открыть страницу о продукте" display="https://pbprog.ru/tk/pi-1647"/>
    <hyperlink ref="F461" r:id="rId199" display="javascript:void(0);"/>
    <hyperlink ref="F469" r:id="rId200" tooltip="Открыть страницу о продукте" display="https://pbprog.ru/tk/pi-557"/>
    <hyperlink ref="F470" r:id="rId201" tooltip="Открыть страницу о продукте" display="https://pbprog.ru/tk/pi-558"/>
    <hyperlink ref="F471" r:id="rId202" tooltip="Открыть страницу о продукте" display="https://pbprog.ru/tk/pi-559"/>
    <hyperlink ref="F472" r:id="rId203" tooltip="Открыть страницу о продукте" display="https://pbprog.ru/tk/pi-571"/>
    <hyperlink ref="F473" r:id="rId204" tooltip="Открыть страницу о продукте" display="https://pbprog.ru/tk/pi-573"/>
    <hyperlink ref="F474" r:id="rId205" tooltip="Открыть страницу о продукте" display="https://pbprog.ru/tk/pi-577"/>
    <hyperlink ref="F475" r:id="rId206" tooltip="Открыть страницу о продукте" display="https://pbprog.ru/tk/pi-578"/>
    <hyperlink ref="F476" r:id="rId207" tooltip="Открыть страницу о продукте" display="https://pbprog.ru/tk/pi-1179"/>
    <hyperlink ref="F477" r:id="rId208" tooltip="Открыть страницу о продукте" display="https://pbprog.ru/tk/pi-153"/>
    <hyperlink ref="F478" r:id="rId209" tooltip="Открыть страницу о продукте" display="https://pbprog.ru/tk/pi-1181"/>
    <hyperlink ref="F479" r:id="rId210" tooltip="Открыть страницу о продукте" display="https://pbprog.ru/tk/pi-1642"/>
    <hyperlink ref="F480" r:id="rId211" tooltip="Открыть страницу о продукте" display="https://pbprog.ru/tk/pi-1182"/>
    <hyperlink ref="F487" r:id="rId212" display="javascript:void(0);"/>
    <hyperlink ref="F491" r:id="rId213" tooltip="Открыть страницу о продукте" display="https://pbprog.ru/tk/pi-698"/>
    <hyperlink ref="F492" r:id="rId214" tooltip="Открыть страницу о продукте" display="https://pbprog.ru/tk/pi-39"/>
    <hyperlink ref="F493" r:id="rId215" tooltip="Открыть страницу о продукте" display="https://pbprog.ru/tk/pi-1653"/>
    <hyperlink ref="F494" r:id="rId216" tooltip="Открыть страницу о продукте" display="https://pbprog.ru/tk/pi-39"/>
    <hyperlink ref="F507" r:id="rId217" display="javascript:void(0);"/>
    <hyperlink ref="F513" r:id="rId218" tooltip="Открыть страницу о продукте" display="https://pbprog.ru/tk/pi-1620"/>
    <hyperlink ref="F514" r:id="rId219" tooltip="Открыть страницу о продукте" display="https://pbprog.ru/tk/pi-166"/>
    <hyperlink ref="F515" r:id="rId220" tooltip="Открыть страницу о продукте" display="https://pbprog.ru/tk/pi-39"/>
    <hyperlink ref="F516" r:id="rId221" tooltip="Открыть страницу о продукте" display="https://pbprog.ru/tk/pi-1159"/>
    <hyperlink ref="F517" r:id="rId222" tooltip="Открыть страницу о продукте" display="https://pbprog.ru/tk/pi-1651"/>
    <hyperlink ref="F518" r:id="rId223" tooltip="Открыть страницу о продукте" display="https://pbprog.ru/tk/pi-1653"/>
    <hyperlink ref="F519" r:id="rId224" tooltip="Открыть страницу о продукте" display="https://pbprog.ru/tk/pi-1335"/>
    <hyperlink ref="F520" r:id="rId225" tooltip="Открыть страницу о продукте" display="https://pbprog.ru/tk/pi-471"/>
    <hyperlink ref="F521" r:id="rId226" tooltip="Открыть страницу о продукте" display="https://pbprog.ru/tk/pi-1647"/>
    <hyperlink ref="F529" r:id="rId227" display="javascript:void(0);"/>
    <hyperlink ref="F533" r:id="rId228" tooltip="Открыть страницу о продукте" display="https://pbprog.ru/tk/pi-698"/>
    <hyperlink ref="F534" r:id="rId229" tooltip="Открыть страницу о продукте" display="https://pbprog.ru/tk/pi-39"/>
    <hyperlink ref="F535" r:id="rId230" tooltip="Открыть страницу о продукте" display="https://pbprog.ru/tk/pi-1653"/>
    <hyperlink ref="F536" r:id="rId231" tooltip="Открыть страницу о продукте" display="https://pbprog.ru/tk/pi-39"/>
    <hyperlink ref="F539" r:id="rId232" tooltip="Открыть страницу о продукте" display="https://pbprog.ru/tk/pi-1800"/>
    <hyperlink ref="F545" r:id="rId233" display="javascript:void(0);"/>
    <hyperlink ref="F548" r:id="rId234" tooltip="Открыть страницу о продукте" display="https://pbprog.ru/tk/pi-95"/>
    <hyperlink ref="F549" r:id="rId235" tooltip="Открыть страницу о продукте" display="https://pbprog.ru/tk/pi-102"/>
    <hyperlink ref="F550" r:id="rId236" tooltip="Открыть страницу о продукте" display="https://pbprog.ru/tk/pi-1179"/>
    <hyperlink ref="F551" r:id="rId237" tooltip="Открыть страницу о продукте" display="https://pbprog.ru/tk/pi-153"/>
    <hyperlink ref="F552" r:id="rId238" tooltip="Открыть страницу о продукте" display="https://pbprog.ru/tk/pi-1642"/>
    <hyperlink ref="F553" r:id="rId239" tooltip="Открыть страницу о продукте" display="https://pbprog.ru/tk/pi-1181"/>
    <hyperlink ref="F554" r:id="rId240" tooltip="Открыть страницу о продукте" display="https://pbprog.ru/tk/pi-1637"/>
    <hyperlink ref="F555" r:id="rId241" tooltip="Открыть страницу о продукте" display="https://pbprog.ru/tk/pi-1636"/>
    <hyperlink ref="F556" r:id="rId242" tooltip="Открыть страницу о продукте" display="https://pbprog.ru/tk/pi-39"/>
    <hyperlink ref="F561" r:id="rId243" tooltip="Открыть страницу о продукте" display="https://pbprog.ru/tk/pi-1219"/>
    <hyperlink ref="F562" r:id="rId244" tooltip="Открыть страницу о продукте" display="https://pbprog.ru/tk/pi-39"/>
    <hyperlink ref="F563" r:id="rId245" tooltip="Открыть страницу о продукте" display="https://pbprog.ru/tk/pi-327"/>
    <hyperlink ref="F564" r:id="rId246" tooltip="Открыть страницу о продукте" display="https://pbprog.ru/tk/pi-1647"/>
    <hyperlink ref="F571" r:id="rId247" display="javascript:void(0);"/>
    <hyperlink ref="F574" r:id="rId248" tooltip="Открыть страницу о продукте" display="https://pbprog.ru/tk/pi-941"/>
    <hyperlink ref="F575" r:id="rId249" tooltip="Открыть страницу о продукте" display="https://pbprog.ru/tk/pi-931"/>
    <hyperlink ref="F576" r:id="rId250" tooltip="Открыть страницу о продукте" display="https://pbprog.ru/tk/pi-1794"/>
    <hyperlink ref="F577" r:id="rId251" tooltip="Открыть страницу о продукте" display="https://pbprog.ru/tk/pi-743"/>
    <hyperlink ref="F579" r:id="rId252" tooltip="Открыть рецептуру блюда" display="https://pbprog.ru/tk/t1-519"/>
    <hyperlink ref="F580" r:id="rId253" tooltip="Открыть рецептуру блюда" display="https://pbprog.ru/tk/t1-520"/>
    <hyperlink ref="F581" r:id="rId254" tooltip="Открыть рецептуру блюда" display="https://pbprog.ru/tk/t1-521"/>
    <hyperlink ref="F587" r:id="rId255" display="javascript:void(0);"/>
    <hyperlink ref="F590" r:id="rId256" tooltip="Открыть страницу о продукте" display="https://pbprog.ru/tk/pi-1335"/>
    <hyperlink ref="F591" r:id="rId257" tooltip="Открыть страницу о продукте" display="https://pbprog.ru/tk/pi-255"/>
    <hyperlink ref="F592" r:id="rId258" tooltip="Открыть страницу о продукте" display="https://pbprog.ru/tk/pi-39"/>
    <hyperlink ref="F593" r:id="rId259" tooltip="Открыть страницу о продукте" display="https://pbprog.ru/tk/pi-727"/>
    <hyperlink ref="F595" r:id="rId260" tooltip="Открыть страницу о продукте" display="https://pbprog.ru/tk/pi-327"/>
    <hyperlink ref="F601" r:id="rId261" display="javascript:void(0);"/>
    <hyperlink ref="F604" r:id="rId262" tooltip="Открыть страницу о продукте" display="https://pbprog.ru/tk/pi-1781"/>
    <hyperlink ref="F605" r:id="rId263" tooltip="Открыть страницу о продукте" display="https://pbprog.ru/tk/pi-1653"/>
    <hyperlink ref="F606" r:id="rId264" tooltip="Открыть страницу о продукте" display="https://pbprog.ru/tk/pi-39"/>
    <hyperlink ref="F619" r:id="rId265" display="javascript:void(0);"/>
    <hyperlink ref="F622" r:id="rId266" tooltip="Открыть страницу о продукте" display="https://pbprog.ru/tk/pi-1206"/>
    <hyperlink ref="F623" r:id="rId267" tooltip="Открыть страницу о продукте" display="https://pbprog.ru/tk/pi-39"/>
    <hyperlink ref="F624" r:id="rId268" tooltip="Открыть страницу о продукте" display="https://pbprog.ru/tk/pi-1183"/>
    <hyperlink ref="F625" r:id="rId269" tooltip="Открыть страницу о продукте" display="https://pbprog.ru/tk/pi-1653"/>
    <hyperlink ref="F627" r:id="rId270" tooltip="Открыть страницу о продукте" display="https://pbprog.ru/tk/pi-1647"/>
    <hyperlink ref="F634" r:id="rId271" tooltip="Открыть страницу о продукте" display="https://pbprog.ru/tk/pi-1653"/>
    <hyperlink ref="F635" r:id="rId272" tooltip="Открыть страницу о продукте" display="https://pbprog.ru/tk/pi-147"/>
    <hyperlink ref="F636" r:id="rId273" tooltip="Открыть страницу о продукте" display="https://pbprog.ru/tk/pi-39"/>
    <hyperlink ref="F633" r:id="rId274" tooltip="Открыть страницу о продукте" display="https://pbprog.ru/tk/pi-698"/>
    <hyperlink ref="F653" r:id="rId275" tooltip="Открыть страницу о продукте" display="https://pbprog.ru/tk/pi-244"/>
    <hyperlink ref="F654" r:id="rId276" tooltip="Открыть рецептуру блюда" display="https://pbprog.ru/tk/t1-35"/>
    <hyperlink ref="F655" r:id="rId277" tooltip="Открыть страницу о продукте" display="https://pbprog.ru/tk/pi-39"/>
    <hyperlink ref="F656" r:id="rId278" tooltip="Открыть страницу о продукте" display="https://pbprog.ru/tk/pi-102"/>
    <hyperlink ref="F657" r:id="rId279" tooltip="Открыть страницу о продукте" display="https://pbprog.ru/tk/pi-229"/>
    <hyperlink ref="F658" r:id="rId280" tooltip="Открыть страницу о продукте" display="https://pbprog.ru/tk/pi-206"/>
    <hyperlink ref="F659" r:id="rId281" tooltip="Открыть страницу о продукте" display="https://pbprog.ru/tk/pi-480"/>
    <hyperlink ref="F660" r:id="rId282" tooltip="Открыть страницу о продукте" display="https://pbprog.ru/tk/pi-166"/>
    <hyperlink ref="F661" r:id="rId283" tooltip="Открыть страницу о продукте" display="https://pbprog.ru/tk/pi-265"/>
    <hyperlink ref="F662" r:id="rId284" tooltip="Открыть страницу о продукте" display="https://pbprog.ru/tk/pi-256"/>
    <hyperlink ref="F663" r:id="rId285" tooltip="Открыть страницу о продукте" display="https://pbprog.ru/tk/pi-42"/>
    <hyperlink ref="F664" r:id="rId286" tooltip="Открыть страницу о продукте" display="https://pbprog.ru/tk/pi-964"/>
    <hyperlink ref="F665" r:id="rId287" tooltip="Открыть страницу о продукте" display="https://pbprog.ru/tk/pi-153"/>
    <hyperlink ref="F669" r:id="rId288" tooltip="Открыть страницу о продукте" display="https://pbprog.ru/tk/pi-102"/>
    <hyperlink ref="F670" r:id="rId289" tooltip="Открыть страницу о продукте" display="https://pbprog.ru/tk/pi-187"/>
    <hyperlink ref="F673" r:id="rId290" tooltip="Открыть страницу о продукте" display="https://pbprog.ru/tk/pi-1647"/>
    <hyperlink ref="F678" r:id="rId291" display="javascript:void(0);"/>
    <hyperlink ref="F684" r:id="rId292" tooltip="Открыть страницу о продукте" display="https://pbprog.ru/tk/pi-176"/>
    <hyperlink ref="F685" r:id="rId293" tooltip="Открыть страницу о продукте" display="https://pbprog.ru/tk/pi-805"/>
    <hyperlink ref="F686" r:id="rId294" tooltip="Открыть страницу о продукте" display="https://pbprog.ru/tk/pi-1651"/>
    <hyperlink ref="F687" r:id="rId295" tooltip="Открыть страницу о продукте" display="https://pbprog.ru/tk/pi-1184"/>
    <hyperlink ref="F688" r:id="rId296" tooltip="Открыть страницу о продукте" display="https://pbprog.ru/tk/pi-834"/>
    <hyperlink ref="F692" r:id="rId297" tooltip="Открыть страницу о продукте" display="https://pbprog.ru/tk/pi-1643"/>
    <hyperlink ref="F693" r:id="rId298" tooltip="Открыть страницу о продукте" display="https://pbprog.ru/tk/pi-1653"/>
    <hyperlink ref="F695" r:id="rId299" tooltip="Открыть страницу о продукте" display="https://pbprog.ru/tk/pi-148"/>
    <hyperlink ref="F696" r:id="rId300" tooltip="Открыть страницу о продукте" display="https://pbprog.ru/tk/pi-39"/>
    <hyperlink ref="F707" r:id="rId301" tooltip="Открыть страницу о продукте" display="https://pbprog.ru/tk/pi-1651"/>
    <hyperlink ref="F708" r:id="rId302" tooltip="Открыть страницу о продукте" display="https://pbprog.ru/tk/pi-484"/>
    <hyperlink ref="F709" r:id="rId303" tooltip="Открыть страницу о продукте" display="https://pbprog.ru/tk/pi-1183"/>
    <hyperlink ref="F710" r:id="rId304" tooltip="Открыть страницу о продукте" display="https://pbprog.ru/tk/pi-39"/>
    <hyperlink ref="F712" r:id="rId305" tooltip="Открыть страницу о продукте" display="https://pbprog.ru/tk/pi-1647"/>
    <hyperlink ref="F714" r:id="rId306" tooltip="Открыть страницу о продукте" display="https://pbprog.ru/tk/pi-1647"/>
    <hyperlink ref="F721" r:id="rId307" display="javascript:void(0);"/>
    <hyperlink ref="F725" r:id="rId308" tooltip="Открыть страницу о продукте" display="https://pbprog.ru/tk/pi-698"/>
    <hyperlink ref="F726" r:id="rId309" tooltip="Открыть страницу о продукте" display="https://pbprog.ru/tk/pi-39"/>
    <hyperlink ref="F727" r:id="rId310" tooltip="Открыть страницу о продукте" display="https://pbprog.ru/tk/pi-1653"/>
    <hyperlink ref="F728" r:id="rId311" tooltip="Открыть страницу о продукте" display="https://pbprog.ru/tk/pi-39"/>
    <hyperlink ref="F742" r:id="rId312" tooltip="Открыть страницу о продукте" display="https://pbprog.ru/tk/pi-102"/>
    <hyperlink ref="F743" r:id="rId313" tooltip="Открыть страницу о продукте" display="https://pbprog.ru/tk/pi-794"/>
    <hyperlink ref="F744" r:id="rId314" tooltip="Открыть страницу о продукте" display="https://pbprog.ru/tk/pi-1742"/>
    <hyperlink ref="F745" r:id="rId315" tooltip="Открыть страницу о продукте" display="https://pbprog.ru/tk/pi-1671"/>
    <hyperlink ref="F746" r:id="rId316" tooltip="Открыть рецептуру блюда" display="https://pbprog.ru/tk/tu-257"/>
    <hyperlink ref="F747" r:id="rId317" tooltip="Открыть страницу о продукте" display="https://pbprog.ru/tk/pi-791"/>
    <hyperlink ref="F748" r:id="rId318" tooltip="Открыть страницу о продукте" display="https://pbprog.ru/tk/pi-1179"/>
    <hyperlink ref="F749" r:id="rId319" tooltip="Открыть страницу о продукте" display="https://pbprog.ru/tk/pi-153"/>
    <hyperlink ref="F750" r:id="rId320" tooltip="Открыть страницу о продукте" display="https://pbprog.ru/tk/pi-1181"/>
    <hyperlink ref="F751" r:id="rId321" tooltip="Открыть рецептуру блюда" display="https://pbprog.ru/tk/tu-43"/>
    <hyperlink ref="F752" r:id="rId322" tooltip="Открыть страницу о продукте" display="https://pbprog.ru/tk/pi-1666"/>
    <hyperlink ref="F753" r:id="rId323" tooltip="Открыть страницу о продукте" display="https://pbprog.ru/tk/pi-1636"/>
    <hyperlink ref="F754" r:id="rId324" tooltip="Открыть страницу о продукте" display="https://pbprog.ru/tk/pi-39"/>
    <hyperlink ref="F755" r:id="rId325" tooltip="Открыть страницу о продукте" display="https://pbprog.ru/tk/pi-1741"/>
    <hyperlink ref="F756" r:id="rId326" tooltip="Открыть страницу о продукте" display="https://pbprog.ru/tk/pi-327"/>
    <hyperlink ref="F760" r:id="rId327" tooltip="Открыть страницу о продукте" display="https://pbprog.ru/databases/foodstuffsschp/4/152.php"/>
    <hyperlink ref="F761" r:id="rId328" tooltip="Открыть страницу о продукте" display="https://pbprog.ru/databases/foodstuffsschp/4/152.php"/>
    <hyperlink ref="F762" r:id="rId329" tooltip="Открыть страницу о продукте" display="https://pbprog.ru/databases/foodstuffsschp/10/8.php"/>
    <hyperlink ref="F764" r:id="rId330" tooltip="Открыть страницу о продукте" display="https://pbprog.ru/databases/foodstuffsschp/12/314.php"/>
    <hyperlink ref="F765" r:id="rId331" tooltip="Открыть страницу о продукте" display="https://pbprog.ru/databases/foodstuffsschp/12/5.php"/>
    <hyperlink ref="E766" r:id="rId332" tooltip="Открыть страницу о продукте" display="https://pbprog.ru/databases/foodstuffsschp/9/19.php"/>
    <hyperlink ref="E767" r:id="rId333" tooltip="Открыть страницу о продукте" display="https://pbprog.ru/databases/foodstuffsschp/10/8.php"/>
    <hyperlink ref="E768" r:id="rId334" tooltip="Открыть страницу о продукте" display="https://pbprog.ru/databases/foodstuffsschp/13/118.php"/>
    <hyperlink ref="F782" r:id="rId335" display="javascript:void(0);"/>
    <hyperlink ref="F789" r:id="rId336" tooltip="Открыть страницу о продукте" display="https://pbprog.ru/tk/pi-253"/>
    <hyperlink ref="F790" r:id="rId337" tooltip="Открыть страницу о продукте" display="https://pbprog.ru/tk/pi-1651"/>
    <hyperlink ref="F791" r:id="rId338" tooltip="Открыть страницу о продукте" display="https://pbprog.ru/tk/pi-1159"/>
    <hyperlink ref="F792" r:id="rId339" tooltip="Открыть страницу о продукте" display="https://pbprog.ru/tk/pi-39"/>
    <hyperlink ref="F793" r:id="rId340" tooltip="Открыть страницу о продукте" display="https://pbprog.ru/tk/pi-1275"/>
    <hyperlink ref="F794" r:id="rId341" tooltip="Открыть страницу о продукте" display="https://pbprog.ru/tk/pi-1653"/>
    <hyperlink ref="F795" r:id="rId342" tooltip="Открыть страницу о продукте" display="https://pbprog.ru/tk/pi-327"/>
    <hyperlink ref="F796" r:id="rId343" tooltip="Открыть страницу о продукте" display="https://pbprog.ru/tk/pi-244"/>
    <hyperlink ref="F798" r:id="rId344" tooltip="Открыть страницу о продукте" display="https://pbprog.ru/tk/pi-1639"/>
    <hyperlink ref="F802" r:id="rId345" tooltip="Открыть страницу о продукте" display="https://pbprog.ru/tk/pi-1800"/>
    <hyperlink ref="E805" r:id="rId346" display="http://pbprog.ru/products/programs.php?SECTION_ID=122&amp;ELEMENT_ID=555"/>
    <hyperlink ref="F823" r:id="rId347" display="javascript:void(0);"/>
    <hyperlink ref="F826" r:id="rId348" tooltip="Открыть страницу о продукте" display="https://pbprog.ru/tk/pi-1204"/>
    <hyperlink ref="F827" r:id="rId349" tooltip="Открыть страницу о продукте" display="https://pbprog.ru/tk/pi-39"/>
    <hyperlink ref="F829" r:id="rId350" tooltip="Открыть страницу о продукте" display="https://pbprog.ru/tk/pi-1647"/>
    <hyperlink ref="F835" r:id="rId351" display="javascript:void(0);"/>
    <hyperlink ref="F840" r:id="rId352" tooltip="Открыть страницу о продукте" display="https://pbprog.ru/tk/pi-562"/>
    <hyperlink ref="F841" r:id="rId353" tooltip="Открыть страницу о продукте" display="https://pbprog.ru/tk/pi-561"/>
    <hyperlink ref="F842" r:id="rId354" tooltip="Открыть страницу о продукте" display="https://pbprog.ru/tk/pi-563"/>
    <hyperlink ref="F843" r:id="rId355" tooltip="Открыть страницу о продукте" display="https://pbprog.ru/tk/pi-564"/>
    <hyperlink ref="F844" r:id="rId356" tooltip="Открыть страницу о продукте" display="https://pbprog.ru/tk/pi-565"/>
    <hyperlink ref="F845" r:id="rId357" tooltip="Открыть страницу о продукте" display="https://pbprog.ru/tk/pi-571"/>
    <hyperlink ref="F846" r:id="rId358" tooltip="Открыть страницу о продукте" display="https://pbprog.ru/tk/pi-573"/>
    <hyperlink ref="F847" r:id="rId359" tooltip="Открыть страницу о продукте" display="https://pbprog.ru/tk/pi-1181"/>
    <hyperlink ref="F848" r:id="rId360" tooltip="Открыть страницу о продукте" display="https://pbprog.ru/tk/pi-153"/>
    <hyperlink ref="F849" r:id="rId361" tooltip="Открыть страницу о продукте" display="https://pbprog.ru/tk/pi-1642"/>
    <hyperlink ref="F850" r:id="rId362" tooltip="Открыть страницу о продукте" display="https://pbprog.ru/tk/pi-1182"/>
    <hyperlink ref="F857" r:id="rId363" display="javascript:void(0);"/>
    <hyperlink ref="F861" r:id="rId364" tooltip="Открыть страницу о продукте" display="https://pbprog.ru/tk/pi-698"/>
    <hyperlink ref="F862" r:id="rId365" tooltip="Открыть страницу о продукте" display="https://pbprog.ru/tk/pi-39"/>
    <hyperlink ref="F863" r:id="rId366" tooltip="Открыть страницу о продукте" display="https://pbprog.ru/tk/pi-1653"/>
    <hyperlink ref="F864" r:id="rId367" tooltip="Открыть страницу о продукте" display="https://pbprog.ru/tk/pi-39"/>
    <hyperlink ref="F878" r:id="rId368" display="javascript:void(0);"/>
    <hyperlink ref="F883" r:id="rId369" tooltip="Открыть страницу о продукте" display="https://pbprog.ru/tk/pi-266"/>
    <hyperlink ref="F884" r:id="rId370" tooltip="Открыть страницу о продукте" display="https://pbprog.ru/tk/pi-1183"/>
    <hyperlink ref="F885" r:id="rId371" tooltip="Открыть страницу о продукте" display="https://pbprog.ru/tk/pi-39"/>
    <hyperlink ref="F886" r:id="rId372" tooltip="Открыть страницу о продукте" display="https://pbprog.ru/tk/pi-1653"/>
    <hyperlink ref="F887" r:id="rId373" tooltip="Открыть страницу о продукте" display="https://pbprog.ru/tk/pi-1184"/>
    <hyperlink ref="F889" r:id="rId374" tooltip="Открыть страницу о продукте" display="https://pbprog.ru/tk/pi-1647"/>
    <hyperlink ref="F895" r:id="rId375" display="javascript:void(0);"/>
    <hyperlink ref="F899" r:id="rId376" tooltip="Открыть страницу о продукте" display="https://pbprog.ru/tk/pi-698"/>
    <hyperlink ref="F900" r:id="rId377" tooltip="Открыть страницу о продукте" display="https://pbprog.ru/tk/pi-39"/>
    <hyperlink ref="F901" r:id="rId378" tooltip="Открыть страницу о продукте" display="https://pbprog.ru/tk/pi-1653"/>
    <hyperlink ref="F902" r:id="rId379" tooltip="Открыть страницу о продукте" display="https://pbprog.ru/tk/pi-39"/>
    <hyperlink ref="F921" r:id="rId380" tooltip="Открыть страницу о продукте" display="https://pbprog.ru/tk/pi-284"/>
    <hyperlink ref="F922" r:id="rId381" tooltip="Открыть страницу о продукте" display="https://pbprog.ru/tk/pi-95"/>
    <hyperlink ref="F923" r:id="rId382" tooltip="Открыть страницу о продукте" display="https://pbprog.ru/tk/pi-97"/>
    <hyperlink ref="F924" r:id="rId383" tooltip="Открыть страницу о продукте" display="https://pbprog.ru/tk/pi-102"/>
    <hyperlink ref="F925" r:id="rId384" tooltip="Открыть страницу о продукте" display="https://pbprog.ru/tk/pi-1179"/>
    <hyperlink ref="F926" r:id="rId385" tooltip="Открыть страницу о продукте" display="https://pbprog.ru/tk/pi-153"/>
    <hyperlink ref="F927" r:id="rId386" tooltip="Открыть страницу о продукте" display="https://pbprog.ru/tk/pi-1181"/>
    <hyperlink ref="F928" r:id="rId387" tooltip="Открыть страницу о продукте" display="https://pbprog.ru/tk/pi-1653"/>
    <hyperlink ref="F929" r:id="rId388" tooltip="Открыть страницу о продукте" display="https://pbprog.ru/tk/pi-1642"/>
    <hyperlink ref="F930" r:id="rId389" tooltip="Открыть страницу о продукте" display="https://pbprog.ru/tk/pi-39"/>
    <hyperlink ref="F931" r:id="rId390" tooltip="Открыть страницу о продукте" display="https://pbprog.ru/tk/pi-1637"/>
    <hyperlink ref="F936" r:id="rId391" tooltip="Открыть страницу о продукте" display="https://pbprog.ru/tk/pi-1219"/>
    <hyperlink ref="F937" r:id="rId392" tooltip="Открыть страницу о продукте" display="https://pbprog.ru/tk/pi-39"/>
    <hyperlink ref="F938" r:id="rId393" tooltip="Открыть страницу о продукте" display="https://pbprog.ru/tk/pi-327"/>
    <hyperlink ref="F939" r:id="rId394" tooltip="Открыть страницу о продукте" display="https://pbprog.ru/tk/pi-1647"/>
    <hyperlink ref="F944" r:id="rId395" display="javascript:void(0);"/>
    <hyperlink ref="F950" r:id="rId396" tooltip="Открыть страницу о продукте" display="https://pbprog.ru/tk/pi-941"/>
    <hyperlink ref="F951" r:id="rId397" tooltip="Открыть страницу о продукте" display="https://pbprog.ru/tk/pi-931"/>
    <hyperlink ref="F952" r:id="rId398" tooltip="Открыть страницу о продукте" display="https://pbprog.ru/tk/pi-208"/>
    <hyperlink ref="F953" r:id="rId399" tooltip="Открыть страницу о продукте" display="https://pbprog.ru/tk/pi-1794"/>
    <hyperlink ref="F954" r:id="rId400" tooltip="Открыть страницу о продукте" display="https://pbprog.ru/tk/pi-128"/>
    <hyperlink ref="F955" r:id="rId401" tooltip="Открыть страницу о продукте" display="https://pbprog.ru/tk/pi-743"/>
    <hyperlink ref="F957" r:id="rId402" tooltip="Открыть страницу о продукте" display="https://pbprog.ru/tk/pi-804"/>
    <hyperlink ref="F958" r:id="rId403" tooltip="Открыть страницу о продукте" display="https://pbprog.ru/tk/pi-187"/>
    <hyperlink ref="F959" r:id="rId404" tooltip="Открыть страницу о продукте" display="https://pbprog.ru/tk/pi-39"/>
    <hyperlink ref="F960" r:id="rId405" tooltip="Открыть страницу о продукте" display="https://pbprog.ru/tk/pi-1641"/>
    <hyperlink ref="F962" r:id="rId406" tooltip="Открыть страницу о продукте" display="https://pbprog.ru/tk/pi-1647"/>
    <hyperlink ref="F966" r:id="rId407" tooltip="Открыть страницу о продукте" display="https://pbprog.ru/tk/pi-1643"/>
    <hyperlink ref="F967" r:id="rId408" tooltip="Открыть страницу о продукте" display="https://pbprog.ru/tk/pi-1653"/>
    <hyperlink ref="F969" r:id="rId409" tooltip="Открыть страницу о продукте" display="https://pbprog.ru/tk/pi-148"/>
    <hyperlink ref="F970" r:id="rId410" tooltip="Открыть страницу о продукте" display="https://pbprog.ru/tk/pi-39"/>
    <hyperlink ref="F36" r:id="rId411" tooltip="Открыть страницу о продукте" display="https://pbprog.ru/tk/pi-349"/>
    <hyperlink ref="F37" r:id="rId412" tooltip="Открыть страницу о продукте" display="https://pbprog.ru/tk/pi-1800"/>
    <hyperlink ref="F38" r:id="rId413" tooltip="Открыть страницу о продукте" display="https://pbprog.ru/tk/pi-1224"/>
    <hyperlink ref="F39" r:id="rId414" tooltip="Открыть страницу о продукте" display="https://pbprog.ru/tk/pi-153"/>
    <hyperlink ref="F40" r:id="rId415" tooltip="Открыть страницу о продукте" display="https://pbprog.ru/tk/pi-1181"/>
    <hyperlink ref="F327" r:id="rId416" tooltip="Открыть страницу о продукте" display="https://pbprog.ru/tk/pi-349"/>
    <hyperlink ref="F328" r:id="rId417" tooltip="Открыть страницу о продукте" display="https://pbprog.ru/tk/pi-1800"/>
    <hyperlink ref="F329" r:id="rId418" tooltip="Открыть страницу о продукте" display="https://pbprog.ru/tk/pi-1224"/>
    <hyperlink ref="F330" r:id="rId419" tooltip="Открыть страницу о продукте" display="https://pbprog.ru/tk/pi-153"/>
    <hyperlink ref="F331" r:id="rId420" tooltip="Открыть страницу о продукте" display="https://pbprog.ru/tk/pi-1181"/>
    <hyperlink ref="F645" r:id="rId421" tooltip="Открыть страницу о продукте" display="https://pbprog.ru/tk/pi-349"/>
    <hyperlink ref="F646" r:id="rId422" tooltip="Открыть страницу о продукте" display="https://pbprog.ru/tk/pi-1800"/>
    <hyperlink ref="F647" r:id="rId423" tooltip="Открыть страницу о продукте" display="https://pbprog.ru/tk/pi-1224"/>
    <hyperlink ref="F648" r:id="rId424" tooltip="Открыть страницу о продукте" display="https://pbprog.ru/tk/pi-153"/>
    <hyperlink ref="F649" r:id="rId425" tooltip="Открыть страницу о продукте" display="https://pbprog.ru/tk/pi-1181"/>
    <hyperlink ref="F913" r:id="rId426" tooltip="Открыть страницу о продукте" display="https://pbprog.ru/tk/pi-349"/>
    <hyperlink ref="F914" r:id="rId427" tooltip="Открыть страницу о продукте" display="https://pbprog.ru/tk/pi-1800"/>
    <hyperlink ref="F915" r:id="rId428" tooltip="Открыть страницу о продукте" display="https://pbprog.ru/tk/pi-1224"/>
    <hyperlink ref="F916" r:id="rId429" tooltip="Открыть страницу о продукте" display="https://pbprog.ru/tk/pi-153"/>
    <hyperlink ref="F917" r:id="rId430" tooltip="Открыть страницу о продукте" display="https://pbprog.ru/tk/pi-1181"/>
  </hyperlinks>
  <pageMargins left="0.7" right="0.7" top="0.75" bottom="0.75" header="0.3" footer="0.3"/>
  <pageSetup paperSize="9" orientation="portrait" verticalDpi="0" r:id="rId431"/>
  <drawing r:id="rId43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12"/>
  <sheetViews>
    <sheetView workbookViewId="0">
      <selection activeCell="I108" sqref="I108"/>
    </sheetView>
  </sheetViews>
  <sheetFormatPr defaultColWidth="9.109375" defaultRowHeight="13.8" x14ac:dyDescent="0.25"/>
  <cols>
    <col min="1" max="2" width="9.109375" style="394"/>
    <col min="3" max="3" width="25.5546875" style="394" customWidth="1"/>
    <col min="4" max="16384" width="9.109375" style="394"/>
  </cols>
  <sheetData>
    <row r="3" spans="2:3" x14ac:dyDescent="0.25">
      <c r="B3" s="392" t="s">
        <v>127</v>
      </c>
      <c r="C3" s="393" t="s">
        <v>128</v>
      </c>
    </row>
    <row r="4" spans="2:3" x14ac:dyDescent="0.25">
      <c r="C4" s="388" t="s">
        <v>156</v>
      </c>
    </row>
    <row r="5" spans="2:3" x14ac:dyDescent="0.25">
      <c r="C5" s="389" t="s">
        <v>58</v>
      </c>
    </row>
    <row r="6" spans="2:3" x14ac:dyDescent="0.25">
      <c r="C6" s="393" t="s">
        <v>245</v>
      </c>
    </row>
    <row r="7" spans="2:3" x14ac:dyDescent="0.25">
      <c r="C7" s="393" t="s">
        <v>251</v>
      </c>
    </row>
    <row r="8" spans="2:3" x14ac:dyDescent="0.25">
      <c r="C8" s="393" t="s">
        <v>266</v>
      </c>
    </row>
    <row r="9" spans="2:3" x14ac:dyDescent="0.25">
      <c r="C9" s="393" t="s">
        <v>271</v>
      </c>
    </row>
    <row r="10" spans="2:3" x14ac:dyDescent="0.25">
      <c r="C10" s="395" t="s">
        <v>282</v>
      </c>
    </row>
    <row r="11" spans="2:3" x14ac:dyDescent="0.25">
      <c r="C11" s="395" t="s">
        <v>14</v>
      </c>
    </row>
    <row r="12" spans="2:3" x14ac:dyDescent="0.25">
      <c r="C12" s="395" t="s">
        <v>321</v>
      </c>
    </row>
    <row r="15" spans="2:3" x14ac:dyDescent="0.25">
      <c r="B15" s="392" t="s">
        <v>163</v>
      </c>
      <c r="C15" s="393" t="s">
        <v>205</v>
      </c>
    </row>
    <row r="16" spans="2:3" x14ac:dyDescent="0.25">
      <c r="C16" s="395" t="s">
        <v>174</v>
      </c>
    </row>
    <row r="17" spans="2:7" x14ac:dyDescent="0.25">
      <c r="C17" s="388" t="s">
        <v>109</v>
      </c>
    </row>
    <row r="18" spans="2:7" x14ac:dyDescent="0.25">
      <c r="C18" s="624" t="s">
        <v>199</v>
      </c>
      <c r="D18" s="624"/>
      <c r="E18" s="624"/>
      <c r="F18" s="624"/>
      <c r="G18" s="624"/>
    </row>
    <row r="19" spans="2:7" x14ac:dyDescent="0.25">
      <c r="C19" s="393" t="s">
        <v>283</v>
      </c>
    </row>
    <row r="20" spans="2:7" x14ac:dyDescent="0.25">
      <c r="C20" s="393" t="s">
        <v>110</v>
      </c>
    </row>
    <row r="21" spans="2:7" x14ac:dyDescent="0.25">
      <c r="C21" s="393" t="s">
        <v>292</v>
      </c>
    </row>
    <row r="22" spans="2:7" x14ac:dyDescent="0.25">
      <c r="C22" s="393" t="s">
        <v>299</v>
      </c>
    </row>
    <row r="23" spans="2:7" x14ac:dyDescent="0.25">
      <c r="C23" s="395" t="s">
        <v>14</v>
      </c>
    </row>
    <row r="24" spans="2:7" x14ac:dyDescent="0.25">
      <c r="C24" s="395" t="s">
        <v>390</v>
      </c>
    </row>
    <row r="27" spans="2:7" x14ac:dyDescent="0.25">
      <c r="B27" s="392" t="s">
        <v>176</v>
      </c>
      <c r="C27" s="393" t="s">
        <v>319</v>
      </c>
    </row>
    <row r="28" spans="2:7" x14ac:dyDescent="0.25">
      <c r="C28" s="395" t="s">
        <v>318</v>
      </c>
    </row>
    <row r="29" spans="2:7" x14ac:dyDescent="0.25">
      <c r="C29" s="394" t="s">
        <v>247</v>
      </c>
    </row>
    <row r="30" spans="2:7" x14ac:dyDescent="0.25">
      <c r="C30" s="393" t="s">
        <v>322</v>
      </c>
    </row>
    <row r="31" spans="2:7" x14ac:dyDescent="0.25">
      <c r="C31" s="393" t="s">
        <v>333</v>
      </c>
    </row>
    <row r="32" spans="2:7" x14ac:dyDescent="0.25">
      <c r="C32" s="393" t="s">
        <v>335</v>
      </c>
    </row>
    <row r="33" spans="2:3" x14ac:dyDescent="0.25">
      <c r="C33" s="393" t="s">
        <v>347</v>
      </c>
    </row>
    <row r="34" spans="2:3" x14ac:dyDescent="0.25">
      <c r="C34" s="395" t="s">
        <v>14</v>
      </c>
    </row>
    <row r="35" spans="2:3" x14ac:dyDescent="0.25">
      <c r="C35" s="395" t="s">
        <v>321</v>
      </c>
    </row>
    <row r="38" spans="2:3" x14ac:dyDescent="0.25">
      <c r="B38" s="392" t="s">
        <v>190</v>
      </c>
      <c r="C38" s="390" t="s">
        <v>191</v>
      </c>
    </row>
    <row r="39" spans="2:3" x14ac:dyDescent="0.25">
      <c r="C39" s="388" t="s">
        <v>109</v>
      </c>
    </row>
    <row r="40" spans="2:3" x14ac:dyDescent="0.25">
      <c r="C40" s="391" t="s">
        <v>383</v>
      </c>
    </row>
    <row r="41" spans="2:3" x14ac:dyDescent="0.25">
      <c r="C41" s="393" t="s">
        <v>245</v>
      </c>
    </row>
    <row r="42" spans="2:3" x14ac:dyDescent="0.25">
      <c r="C42" s="393" t="s">
        <v>251</v>
      </c>
    </row>
    <row r="43" spans="2:3" x14ac:dyDescent="0.25">
      <c r="C43" s="393" t="s">
        <v>349</v>
      </c>
    </row>
    <row r="44" spans="2:3" x14ac:dyDescent="0.25">
      <c r="C44" s="393" t="s">
        <v>352</v>
      </c>
    </row>
    <row r="45" spans="2:3" x14ac:dyDescent="0.25">
      <c r="C45" s="395" t="s">
        <v>282</v>
      </c>
    </row>
    <row r="46" spans="2:3" x14ac:dyDescent="0.25">
      <c r="C46" s="395" t="s">
        <v>14</v>
      </c>
    </row>
    <row r="47" spans="2:3" x14ac:dyDescent="0.25">
      <c r="C47" s="395" t="s">
        <v>367</v>
      </c>
    </row>
    <row r="49" spans="2:3" x14ac:dyDescent="0.25">
      <c r="B49" s="392" t="s">
        <v>194</v>
      </c>
      <c r="C49" s="390" t="s">
        <v>195</v>
      </c>
    </row>
    <row r="50" spans="2:3" x14ac:dyDescent="0.25">
      <c r="C50" s="388" t="s">
        <v>156</v>
      </c>
    </row>
    <row r="51" spans="2:3" x14ac:dyDescent="0.25">
      <c r="C51" s="393" t="s">
        <v>199</v>
      </c>
    </row>
    <row r="52" spans="2:3" x14ac:dyDescent="0.25">
      <c r="C52" s="393" t="s">
        <v>283</v>
      </c>
    </row>
    <row r="53" spans="2:3" x14ac:dyDescent="0.25">
      <c r="C53" s="393" t="s">
        <v>354</v>
      </c>
    </row>
    <row r="54" spans="2:3" x14ac:dyDescent="0.25">
      <c r="C54" s="393" t="s">
        <v>266</v>
      </c>
    </row>
    <row r="55" spans="2:3" x14ac:dyDescent="0.25">
      <c r="C55" s="393" t="s">
        <v>360</v>
      </c>
    </row>
    <row r="56" spans="2:3" x14ac:dyDescent="0.25">
      <c r="C56" s="388" t="s">
        <v>109</v>
      </c>
    </row>
    <row r="57" spans="2:3" x14ac:dyDescent="0.25">
      <c r="C57" s="395" t="s">
        <v>14</v>
      </c>
    </row>
    <row r="58" spans="2:3" x14ac:dyDescent="0.25">
      <c r="C58" s="395" t="s">
        <v>391</v>
      </c>
    </row>
    <row r="60" spans="2:3" x14ac:dyDescent="0.25">
      <c r="B60" s="392" t="s">
        <v>368</v>
      </c>
      <c r="C60" s="393" t="s">
        <v>205</v>
      </c>
    </row>
    <row r="61" spans="2:3" x14ac:dyDescent="0.25">
      <c r="C61" s="395" t="s">
        <v>174</v>
      </c>
    </row>
    <row r="62" spans="2:3" x14ac:dyDescent="0.25">
      <c r="C62" s="388" t="s">
        <v>109</v>
      </c>
    </row>
    <row r="63" spans="2:3" x14ac:dyDescent="0.25">
      <c r="C63" s="394" t="s">
        <v>247</v>
      </c>
    </row>
    <row r="64" spans="2:3" x14ac:dyDescent="0.25">
      <c r="C64" s="393" t="s">
        <v>110</v>
      </c>
    </row>
    <row r="65" spans="2:3" x14ac:dyDescent="0.25">
      <c r="C65" s="393" t="s">
        <v>333</v>
      </c>
    </row>
    <row r="66" spans="2:3" x14ac:dyDescent="0.25">
      <c r="C66" s="393" t="s">
        <v>369</v>
      </c>
    </row>
    <row r="67" spans="2:3" x14ac:dyDescent="0.25">
      <c r="C67" s="393" t="s">
        <v>347</v>
      </c>
    </row>
    <row r="68" spans="2:3" x14ac:dyDescent="0.25">
      <c r="C68" s="395" t="s">
        <v>14</v>
      </c>
    </row>
    <row r="69" spans="2:3" x14ac:dyDescent="0.25">
      <c r="C69" s="395" t="s">
        <v>367</v>
      </c>
    </row>
    <row r="71" spans="2:3" x14ac:dyDescent="0.25">
      <c r="B71" s="392" t="s">
        <v>210</v>
      </c>
      <c r="C71" s="390" t="s">
        <v>211</v>
      </c>
    </row>
    <row r="72" spans="2:3" x14ac:dyDescent="0.25">
      <c r="C72" s="388" t="s">
        <v>156</v>
      </c>
    </row>
    <row r="73" spans="2:3" x14ac:dyDescent="0.25">
      <c r="C73" s="391" t="s">
        <v>383</v>
      </c>
    </row>
    <row r="74" spans="2:3" x14ac:dyDescent="0.25">
      <c r="C74" s="393" t="s">
        <v>245</v>
      </c>
    </row>
    <row r="75" spans="2:3" x14ac:dyDescent="0.25">
      <c r="C75" s="393" t="s">
        <v>384</v>
      </c>
    </row>
    <row r="76" spans="2:3" x14ac:dyDescent="0.25">
      <c r="C76" s="393" t="s">
        <v>349</v>
      </c>
    </row>
    <row r="77" spans="2:3" x14ac:dyDescent="0.25">
      <c r="C77" s="393" t="s">
        <v>385</v>
      </c>
    </row>
    <row r="78" spans="2:3" x14ac:dyDescent="0.25">
      <c r="C78" s="393" t="s">
        <v>299</v>
      </c>
    </row>
    <row r="79" spans="2:3" x14ac:dyDescent="0.25">
      <c r="C79" s="395" t="s">
        <v>14</v>
      </c>
    </row>
    <row r="80" spans="2:3" x14ac:dyDescent="0.25">
      <c r="C80" s="395" t="s">
        <v>389</v>
      </c>
    </row>
    <row r="83" spans="2:3" x14ac:dyDescent="0.25">
      <c r="B83" s="392" t="s">
        <v>214</v>
      </c>
      <c r="C83" s="393" t="s">
        <v>128</v>
      </c>
    </row>
    <row r="84" spans="2:3" x14ac:dyDescent="0.25">
      <c r="C84" s="388" t="s">
        <v>109</v>
      </c>
    </row>
    <row r="85" spans="2:3" x14ac:dyDescent="0.25">
      <c r="C85" s="389" t="s">
        <v>58</v>
      </c>
    </row>
    <row r="86" spans="2:3" x14ac:dyDescent="0.25">
      <c r="C86" s="393" t="s">
        <v>283</v>
      </c>
    </row>
    <row r="87" spans="2:3" x14ac:dyDescent="0.25">
      <c r="C87" s="393" t="s">
        <v>251</v>
      </c>
    </row>
    <row r="88" spans="2:3" x14ac:dyDescent="0.25">
      <c r="C88" s="393" t="s">
        <v>292</v>
      </c>
    </row>
    <row r="89" spans="2:3" x14ac:dyDescent="0.25">
      <c r="C89" s="395" t="s">
        <v>282</v>
      </c>
    </row>
    <row r="90" spans="2:3" x14ac:dyDescent="0.25">
      <c r="C90" s="395" t="s">
        <v>14</v>
      </c>
    </row>
    <row r="91" spans="2:3" x14ac:dyDescent="0.25">
      <c r="C91" s="395" t="s">
        <v>392</v>
      </c>
    </row>
    <row r="93" spans="2:3" x14ac:dyDescent="0.25">
      <c r="B93" s="392" t="s">
        <v>393</v>
      </c>
      <c r="C93" s="393" t="s">
        <v>319</v>
      </c>
    </row>
    <row r="94" spans="2:3" x14ac:dyDescent="0.25">
      <c r="C94" s="395" t="s">
        <v>318</v>
      </c>
    </row>
    <row r="95" spans="2:3" x14ac:dyDescent="0.25">
      <c r="C95" s="395" t="s">
        <v>247</v>
      </c>
    </row>
    <row r="96" spans="2:3" x14ac:dyDescent="0.25">
      <c r="C96" s="393" t="s">
        <v>394</v>
      </c>
    </row>
    <row r="97" spans="2:3" x14ac:dyDescent="0.25">
      <c r="C97" s="393" t="s">
        <v>266</v>
      </c>
    </row>
    <row r="98" spans="2:3" x14ac:dyDescent="0.25">
      <c r="C98" s="393" t="s">
        <v>335</v>
      </c>
    </row>
    <row r="99" spans="2:3" x14ac:dyDescent="0.25">
      <c r="C99" s="388" t="s">
        <v>109</v>
      </c>
    </row>
    <row r="100" spans="2:3" x14ac:dyDescent="0.25">
      <c r="C100" s="395" t="s">
        <v>14</v>
      </c>
    </row>
    <row r="101" spans="2:3" x14ac:dyDescent="0.25">
      <c r="C101" s="395" t="s">
        <v>391</v>
      </c>
    </row>
    <row r="103" spans="2:3" x14ac:dyDescent="0.25">
      <c r="B103" s="392" t="s">
        <v>216</v>
      </c>
      <c r="C103" s="390" t="s">
        <v>195</v>
      </c>
    </row>
    <row r="104" spans="2:3" x14ac:dyDescent="0.25">
      <c r="C104" s="388" t="s">
        <v>109</v>
      </c>
    </row>
    <row r="105" spans="2:3" x14ac:dyDescent="0.25">
      <c r="C105" s="395" t="s">
        <v>383</v>
      </c>
    </row>
    <row r="106" spans="2:3" x14ac:dyDescent="0.25">
      <c r="C106" s="393" t="s">
        <v>245</v>
      </c>
    </row>
    <row r="107" spans="2:3" x14ac:dyDescent="0.25">
      <c r="C107" s="393" t="s">
        <v>354</v>
      </c>
    </row>
    <row r="108" spans="2:3" x14ac:dyDescent="0.25">
      <c r="C108" s="393" t="s">
        <v>333</v>
      </c>
    </row>
    <row r="109" spans="2:3" x14ac:dyDescent="0.25">
      <c r="C109" s="393" t="s">
        <v>404</v>
      </c>
    </row>
    <row r="110" spans="2:3" x14ac:dyDescent="0.25">
      <c r="C110" s="393" t="s">
        <v>299</v>
      </c>
    </row>
    <row r="111" spans="2:3" x14ac:dyDescent="0.25">
      <c r="C111" s="395" t="s">
        <v>14</v>
      </c>
    </row>
    <row r="112" spans="2:3" x14ac:dyDescent="0.25">
      <c r="C112" s="395" t="s">
        <v>367</v>
      </c>
    </row>
  </sheetData>
  <mergeCells count="1">
    <mergeCell ref="C18:G18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98"/>
  <sheetViews>
    <sheetView zoomScale="90" zoomScaleNormal="90" workbookViewId="0">
      <selection activeCell="C166" sqref="C166"/>
    </sheetView>
  </sheetViews>
  <sheetFormatPr defaultRowHeight="14.4" x14ac:dyDescent="0.3"/>
  <cols>
    <col min="1" max="1" width="9.77734375" customWidth="1"/>
    <col min="2" max="2" width="26.44140625" customWidth="1"/>
    <col min="3" max="3" width="32.88671875" customWidth="1"/>
    <col min="4" max="4" width="11.109375" customWidth="1"/>
    <col min="5" max="5" width="11.33203125" customWidth="1"/>
    <col min="6" max="6" width="11.5546875" customWidth="1"/>
    <col min="7" max="7" width="10.6640625" customWidth="1"/>
    <col min="8" max="8" width="15.6640625" customWidth="1"/>
    <col min="9" max="9" width="10.6640625" customWidth="1"/>
    <col min="10" max="11" width="0" hidden="1" customWidth="1"/>
  </cols>
  <sheetData>
    <row r="2" spans="2:12" x14ac:dyDescent="0.3">
      <c r="B2" s="396" t="s">
        <v>225</v>
      </c>
      <c r="C2" s="397"/>
      <c r="D2" s="397"/>
      <c r="E2" s="397" t="s">
        <v>226</v>
      </c>
      <c r="F2" s="397"/>
      <c r="G2" s="398"/>
      <c r="H2" s="396"/>
      <c r="I2" s="396"/>
    </row>
    <row r="3" spans="2:12" x14ac:dyDescent="0.3">
      <c r="B3" s="396" t="s">
        <v>227</v>
      </c>
      <c r="C3" s="397"/>
      <c r="D3" s="397"/>
      <c r="E3" s="397" t="s">
        <v>228</v>
      </c>
      <c r="F3" s="397"/>
      <c r="G3" s="398"/>
      <c r="H3" s="396"/>
      <c r="I3" s="396"/>
    </row>
    <row r="4" spans="2:12" x14ac:dyDescent="0.3">
      <c r="B4" s="396" t="s">
        <v>229</v>
      </c>
      <c r="C4" s="397"/>
      <c r="D4" s="397"/>
      <c r="E4" s="397" t="s">
        <v>230</v>
      </c>
      <c r="F4" s="397"/>
      <c r="G4" s="398"/>
      <c r="H4" s="396"/>
      <c r="I4" s="396"/>
    </row>
    <row r="5" spans="2:12" x14ac:dyDescent="0.3">
      <c r="B5" s="396" t="s">
        <v>231</v>
      </c>
      <c r="C5" s="397"/>
      <c r="D5" s="397"/>
      <c r="E5" s="397"/>
      <c r="F5" s="397"/>
      <c r="G5" s="397"/>
      <c r="H5" s="397"/>
      <c r="I5" s="397"/>
    </row>
    <row r="6" spans="2:12" x14ac:dyDescent="0.3">
      <c r="B6" s="396"/>
      <c r="C6" s="397"/>
      <c r="D6" s="397"/>
      <c r="E6" s="397"/>
      <c r="F6" s="397"/>
      <c r="G6" s="397"/>
      <c r="H6" s="397"/>
      <c r="I6" s="397"/>
    </row>
    <row r="7" spans="2:12" x14ac:dyDescent="0.3">
      <c r="B7" s="396"/>
      <c r="C7" s="397"/>
      <c r="D7" s="397"/>
      <c r="E7" s="397"/>
      <c r="F7" s="397"/>
      <c r="G7" s="397"/>
      <c r="H7" s="397"/>
      <c r="I7" s="397"/>
    </row>
    <row r="8" spans="2:12" x14ac:dyDescent="0.3">
      <c r="B8" s="399" t="s">
        <v>549</v>
      </c>
      <c r="C8" s="400" t="s">
        <v>232</v>
      </c>
      <c r="D8" s="401"/>
      <c r="E8" s="399" t="s">
        <v>550</v>
      </c>
      <c r="F8" s="398"/>
      <c r="G8" s="398"/>
      <c r="H8" s="399"/>
      <c r="I8" s="400" t="s">
        <v>409</v>
      </c>
    </row>
    <row r="9" spans="2:12" x14ac:dyDescent="0.3">
      <c r="B9" s="397"/>
      <c r="C9" s="397"/>
      <c r="D9" s="397"/>
      <c r="E9" s="397"/>
      <c r="F9" s="397"/>
      <c r="G9" s="397"/>
      <c r="H9" s="397"/>
      <c r="I9" s="397"/>
    </row>
    <row r="10" spans="2:12" x14ac:dyDescent="0.3">
      <c r="B10" s="397"/>
      <c r="C10" s="397"/>
      <c r="D10" s="397"/>
      <c r="E10" s="397"/>
      <c r="F10" s="397"/>
      <c r="G10" s="397"/>
      <c r="H10" s="397"/>
      <c r="I10" s="397"/>
    </row>
    <row r="11" spans="2:12" x14ac:dyDescent="0.3">
      <c r="B11" s="398"/>
      <c r="C11" s="398"/>
      <c r="D11" s="398"/>
      <c r="E11" s="398"/>
      <c r="F11" s="398"/>
      <c r="G11" s="398"/>
      <c r="H11" s="398"/>
      <c r="I11" s="398"/>
    </row>
    <row r="12" spans="2:12" x14ac:dyDescent="0.3">
      <c r="B12" s="398"/>
      <c r="C12" s="398"/>
      <c r="D12" s="398"/>
      <c r="E12" s="398"/>
      <c r="F12" s="398"/>
      <c r="G12" s="398"/>
      <c r="H12" s="398"/>
      <c r="I12" s="398"/>
    </row>
    <row r="13" spans="2:12" ht="20.399999999999999" x14ac:dyDescent="0.3">
      <c r="B13" s="598" t="s">
        <v>234</v>
      </c>
      <c r="C13" s="598"/>
      <c r="D13" s="598"/>
      <c r="E13" s="598"/>
      <c r="F13" s="598"/>
      <c r="G13" s="598"/>
      <c r="H13" s="598"/>
      <c r="I13" s="598"/>
      <c r="J13" s="246"/>
      <c r="K13" s="246"/>
      <c r="L13" s="246"/>
    </row>
    <row r="14" spans="2:12" ht="15.6" x14ac:dyDescent="0.3">
      <c r="B14" s="599" t="s">
        <v>235</v>
      </c>
      <c r="C14" s="599"/>
      <c r="D14" s="599"/>
      <c r="E14" s="599"/>
      <c r="F14" s="599"/>
      <c r="G14" s="599"/>
      <c r="H14" s="599"/>
      <c r="I14" s="599"/>
      <c r="J14" s="247"/>
      <c r="K14" s="247"/>
      <c r="L14" s="247"/>
    </row>
    <row r="15" spans="2:12" ht="15.6" x14ac:dyDescent="0.3">
      <c r="B15" s="599" t="s">
        <v>236</v>
      </c>
      <c r="C15" s="599"/>
      <c r="D15" s="599"/>
      <c r="E15" s="599"/>
      <c r="F15" s="599"/>
      <c r="G15" s="599"/>
      <c r="H15" s="599"/>
      <c r="I15" s="599"/>
      <c r="J15" s="247"/>
      <c r="K15" s="247"/>
      <c r="L15" s="247"/>
    </row>
    <row r="16" spans="2:12" ht="15.6" x14ac:dyDescent="0.3">
      <c r="B16" s="599" t="s">
        <v>437</v>
      </c>
      <c r="C16" s="599"/>
      <c r="D16" s="599"/>
      <c r="E16" s="599"/>
      <c r="F16" s="599"/>
      <c r="G16" s="599"/>
      <c r="H16" s="599"/>
      <c r="I16" s="599"/>
      <c r="J16" s="247"/>
      <c r="K16" s="247"/>
      <c r="L16" s="247"/>
    </row>
    <row r="17" spans="1:12" ht="15.6" x14ac:dyDescent="0.3">
      <c r="B17" s="646" t="s">
        <v>551</v>
      </c>
      <c r="C17" s="646"/>
      <c r="D17" s="646"/>
      <c r="E17" s="646"/>
      <c r="F17" s="646"/>
      <c r="G17" s="646"/>
      <c r="H17" s="646"/>
      <c r="I17" s="646"/>
      <c r="J17" s="247"/>
      <c r="K17" s="247"/>
      <c r="L17" s="247"/>
    </row>
    <row r="18" spans="1:12" x14ac:dyDescent="0.3">
      <c r="B18" s="402"/>
      <c r="C18" s="402"/>
      <c r="D18" s="402"/>
      <c r="E18" s="402"/>
      <c r="F18" s="402"/>
      <c r="G18" s="402"/>
      <c r="H18" s="402"/>
      <c r="I18" s="402"/>
    </row>
    <row r="19" spans="1:12" x14ac:dyDescent="0.3">
      <c r="B19" s="402"/>
      <c r="C19" s="402"/>
      <c r="D19" s="402"/>
      <c r="E19" s="402"/>
      <c r="F19" s="402"/>
      <c r="G19" s="402"/>
      <c r="H19" s="402"/>
      <c r="I19" s="402"/>
    </row>
    <row r="21" spans="1:12" ht="15" customHeight="1" x14ac:dyDescent="0.3">
      <c r="A21" s="493"/>
      <c r="B21" s="601" t="s">
        <v>93</v>
      </c>
      <c r="C21" s="601" t="s">
        <v>0</v>
      </c>
      <c r="D21" s="601" t="s">
        <v>94</v>
      </c>
      <c r="E21" s="603" t="s">
        <v>95</v>
      </c>
      <c r="F21" s="604"/>
      <c r="G21" s="605"/>
      <c r="H21" s="601" t="s">
        <v>96</v>
      </c>
      <c r="I21" s="601" t="s">
        <v>97</v>
      </c>
    </row>
    <row r="22" spans="1:12" ht="12.75" customHeight="1" x14ac:dyDescent="0.3">
      <c r="A22" s="493"/>
      <c r="B22" s="602"/>
      <c r="C22" s="602"/>
      <c r="D22" s="602"/>
      <c r="E22" s="235" t="s">
        <v>98</v>
      </c>
      <c r="F22" s="235" t="s">
        <v>99</v>
      </c>
      <c r="G22" s="235" t="s">
        <v>100</v>
      </c>
      <c r="H22" s="602"/>
      <c r="I22" s="602"/>
    </row>
    <row r="23" spans="1:12" x14ac:dyDescent="0.3">
      <c r="A23" s="493"/>
      <c r="B23" s="568" t="s">
        <v>101</v>
      </c>
      <c r="C23" s="569"/>
      <c r="D23" s="569"/>
      <c r="E23" s="569"/>
      <c r="F23" s="569"/>
      <c r="G23" s="569"/>
      <c r="H23" s="569"/>
      <c r="I23" s="570"/>
    </row>
    <row r="24" spans="1:12" x14ac:dyDescent="0.3">
      <c r="A24" s="493"/>
      <c r="B24" s="629" t="s">
        <v>38</v>
      </c>
      <c r="C24" s="630"/>
      <c r="D24" s="630"/>
      <c r="E24" s="630"/>
      <c r="F24" s="630"/>
      <c r="G24" s="630"/>
      <c r="H24" s="630"/>
      <c r="I24" s="631"/>
    </row>
    <row r="25" spans="1:12" ht="17.25" customHeight="1" x14ac:dyDescent="0.3">
      <c r="A25" s="493"/>
      <c r="B25" s="643" t="s">
        <v>39</v>
      </c>
      <c r="C25" s="525" t="s">
        <v>5</v>
      </c>
      <c r="D25" s="520">
        <v>200</v>
      </c>
      <c r="E25" s="520">
        <v>17.239999999999998</v>
      </c>
      <c r="F25" s="520">
        <v>26.76</v>
      </c>
      <c r="G25" s="520">
        <v>4.62</v>
      </c>
      <c r="H25" s="520">
        <v>326.16000000000003</v>
      </c>
      <c r="I25" s="520">
        <v>301</v>
      </c>
    </row>
    <row r="26" spans="1:12" ht="17.25" customHeight="1" x14ac:dyDescent="0.3">
      <c r="A26" s="493"/>
      <c r="B26" s="644"/>
      <c r="C26" s="525" t="s">
        <v>58</v>
      </c>
      <c r="D26" s="520">
        <v>60</v>
      </c>
      <c r="E26" s="526">
        <v>4.5599999999999996</v>
      </c>
      <c r="F26" s="526">
        <v>0.48</v>
      </c>
      <c r="G26" s="526">
        <v>29.52</v>
      </c>
      <c r="H26" s="526">
        <v>141</v>
      </c>
      <c r="I26" s="520">
        <v>108</v>
      </c>
    </row>
    <row r="27" spans="1:12" ht="17.25" customHeight="1" x14ac:dyDescent="0.3">
      <c r="A27" s="493"/>
      <c r="B27" s="644"/>
      <c r="C27" s="525" t="s">
        <v>1</v>
      </c>
      <c r="D27" s="520">
        <v>200</v>
      </c>
      <c r="E27" s="527">
        <v>0.1</v>
      </c>
      <c r="F27" s="527">
        <v>0</v>
      </c>
      <c r="G27" s="527">
        <v>15.2</v>
      </c>
      <c r="H27" s="527">
        <v>61</v>
      </c>
      <c r="I27" s="520">
        <v>494</v>
      </c>
    </row>
    <row r="28" spans="1:12" ht="17.25" customHeight="1" x14ac:dyDescent="0.3">
      <c r="A28" s="493"/>
      <c r="B28" s="645"/>
      <c r="C28" s="528" t="s">
        <v>436</v>
      </c>
      <c r="D28" s="527">
        <v>180</v>
      </c>
      <c r="E28" s="529">
        <v>2.25</v>
      </c>
      <c r="F28" s="529">
        <v>0.5</v>
      </c>
      <c r="G28" s="529">
        <v>20.25</v>
      </c>
      <c r="H28" s="529">
        <v>107.5</v>
      </c>
      <c r="I28" s="520"/>
    </row>
    <row r="29" spans="1:12" ht="17.25" customHeight="1" x14ac:dyDescent="0.3">
      <c r="A29" s="493"/>
      <c r="B29" s="625" t="s">
        <v>102</v>
      </c>
      <c r="C29" s="625"/>
      <c r="D29" s="530">
        <f>D25+D26+D27+D28</f>
        <v>640</v>
      </c>
      <c r="E29" s="530">
        <f t="shared" ref="E29:G29" si="0">E25+E26+E27+E28</f>
        <v>24.15</v>
      </c>
      <c r="F29" s="530">
        <f t="shared" si="0"/>
        <v>27.740000000000002</v>
      </c>
      <c r="G29" s="530">
        <f t="shared" si="0"/>
        <v>69.59</v>
      </c>
      <c r="H29" s="530">
        <f>H25+H26+H27+H28</f>
        <v>635.66000000000008</v>
      </c>
      <c r="I29" s="531"/>
      <c r="J29" s="524">
        <f>H29/H40</f>
        <v>0.3201736712737237</v>
      </c>
    </row>
    <row r="30" spans="1:12" ht="17.25" customHeight="1" x14ac:dyDescent="0.3">
      <c r="A30" s="493"/>
      <c r="B30" s="626" t="s">
        <v>41</v>
      </c>
      <c r="C30" s="532" t="s">
        <v>218</v>
      </c>
      <c r="D30" s="520">
        <v>100</v>
      </c>
      <c r="E30" s="520">
        <v>0.9</v>
      </c>
      <c r="F30" s="520">
        <v>5.0999999999999996</v>
      </c>
      <c r="G30" s="520">
        <v>3.6</v>
      </c>
      <c r="H30" s="533">
        <v>64</v>
      </c>
      <c r="I30" s="527">
        <v>31</v>
      </c>
    </row>
    <row r="31" spans="1:12" ht="27.6" customHeight="1" x14ac:dyDescent="0.3">
      <c r="A31" s="493"/>
      <c r="B31" s="628"/>
      <c r="C31" s="528" t="s">
        <v>457</v>
      </c>
      <c r="D31" s="527">
        <v>250</v>
      </c>
      <c r="E31" s="527">
        <v>2.7</v>
      </c>
      <c r="F31" s="527">
        <v>2.85</v>
      </c>
      <c r="G31" s="527">
        <v>17.45</v>
      </c>
      <c r="H31" s="526">
        <v>118.25</v>
      </c>
      <c r="I31" s="527">
        <v>103</v>
      </c>
    </row>
    <row r="32" spans="1:12" ht="17.25" customHeight="1" x14ac:dyDescent="0.3">
      <c r="A32" s="493"/>
      <c r="B32" s="628"/>
      <c r="C32" s="528" t="s">
        <v>13</v>
      </c>
      <c r="D32" s="527">
        <v>200</v>
      </c>
      <c r="E32" s="527">
        <v>11.4</v>
      </c>
      <c r="F32" s="527">
        <v>10.46</v>
      </c>
      <c r="G32" s="527">
        <v>49.44</v>
      </c>
      <c r="H32" s="527">
        <v>337.4</v>
      </c>
      <c r="I32" s="527">
        <v>237</v>
      </c>
    </row>
    <row r="33" spans="1:10" ht="17.25" customHeight="1" x14ac:dyDescent="0.3">
      <c r="A33" s="493"/>
      <c r="B33" s="628"/>
      <c r="C33" s="528" t="s">
        <v>224</v>
      </c>
      <c r="D33" s="527">
        <v>100</v>
      </c>
      <c r="E33" s="527">
        <v>15.55</v>
      </c>
      <c r="F33" s="527">
        <v>11.55</v>
      </c>
      <c r="G33" s="527">
        <v>15.7</v>
      </c>
      <c r="H33" s="527">
        <v>228.75</v>
      </c>
      <c r="I33" s="527">
        <v>282</v>
      </c>
    </row>
    <row r="34" spans="1:10" ht="17.25" customHeight="1" x14ac:dyDescent="0.3">
      <c r="A34" s="493"/>
      <c r="B34" s="628"/>
      <c r="C34" s="528" t="s">
        <v>8</v>
      </c>
      <c r="D34" s="520">
        <v>200</v>
      </c>
      <c r="E34" s="520">
        <v>1</v>
      </c>
      <c r="F34" s="520">
        <v>0.2</v>
      </c>
      <c r="G34" s="520">
        <v>0.2</v>
      </c>
      <c r="H34" s="533">
        <v>92</v>
      </c>
      <c r="I34" s="527">
        <v>518</v>
      </c>
    </row>
    <row r="35" spans="1:10" ht="17.25" customHeight="1" x14ac:dyDescent="0.3">
      <c r="A35" s="493"/>
      <c r="B35" s="628"/>
      <c r="C35" s="528" t="s">
        <v>105</v>
      </c>
      <c r="D35" s="527">
        <v>60</v>
      </c>
      <c r="E35" s="526">
        <v>4.2</v>
      </c>
      <c r="F35" s="526">
        <v>0.66</v>
      </c>
      <c r="G35" s="526">
        <v>24.18</v>
      </c>
      <c r="H35" s="526">
        <v>115.8</v>
      </c>
      <c r="I35" s="520">
        <v>516</v>
      </c>
    </row>
    <row r="36" spans="1:10" ht="17.25" customHeight="1" x14ac:dyDescent="0.3">
      <c r="A36" s="493"/>
      <c r="B36" s="625" t="s">
        <v>106</v>
      </c>
      <c r="C36" s="625"/>
      <c r="D36" s="530">
        <f>D30+D31+D32+D33+D34+D35</f>
        <v>910</v>
      </c>
      <c r="E36" s="530">
        <f t="shared" ref="E36:H36" si="1">E30+E31+E32+E33+E34+E35</f>
        <v>35.75</v>
      </c>
      <c r="F36" s="530">
        <f t="shared" si="1"/>
        <v>30.82</v>
      </c>
      <c r="G36" s="530">
        <f t="shared" si="1"/>
        <v>110.57</v>
      </c>
      <c r="H36" s="530">
        <f t="shared" si="1"/>
        <v>956.19999999999993</v>
      </c>
      <c r="I36" s="533"/>
      <c r="J36" s="524">
        <f>H36/H40</f>
        <v>0.48162549865011878</v>
      </c>
    </row>
    <row r="37" spans="1:10" ht="17.25" customHeight="1" x14ac:dyDescent="0.3">
      <c r="A37" s="493"/>
      <c r="B37" s="626" t="s">
        <v>524</v>
      </c>
      <c r="C37" s="520" t="s">
        <v>525</v>
      </c>
      <c r="D37" s="520">
        <v>200</v>
      </c>
      <c r="E37" s="520">
        <v>5.7</v>
      </c>
      <c r="F37" s="520">
        <v>6.3</v>
      </c>
      <c r="G37" s="520">
        <v>7.8</v>
      </c>
      <c r="H37" s="520">
        <v>114</v>
      </c>
      <c r="I37" s="520">
        <v>280</v>
      </c>
    </row>
    <row r="38" spans="1:10" ht="17.25" customHeight="1" x14ac:dyDescent="0.3">
      <c r="A38" s="493"/>
      <c r="B38" s="627"/>
      <c r="C38" s="520" t="s">
        <v>528</v>
      </c>
      <c r="D38" s="520">
        <v>65</v>
      </c>
      <c r="E38" s="520">
        <v>4.55</v>
      </c>
      <c r="F38" s="520">
        <v>13.65</v>
      </c>
      <c r="G38" s="520">
        <v>34.450000000000003</v>
      </c>
      <c r="H38" s="520">
        <v>279.5</v>
      </c>
      <c r="I38" s="520"/>
    </row>
    <row r="39" spans="1:10" ht="17.25" customHeight="1" x14ac:dyDescent="0.3">
      <c r="A39" s="493"/>
      <c r="B39" s="625" t="s">
        <v>527</v>
      </c>
      <c r="C39" s="625"/>
      <c r="D39" s="531">
        <f>D37+D38</f>
        <v>265</v>
      </c>
      <c r="E39" s="531">
        <f t="shared" ref="E39:H39" si="2">E37+E38</f>
        <v>10.25</v>
      </c>
      <c r="F39" s="531">
        <f t="shared" si="2"/>
        <v>19.95</v>
      </c>
      <c r="G39" s="531">
        <f t="shared" si="2"/>
        <v>42.25</v>
      </c>
      <c r="H39" s="531">
        <f t="shared" si="2"/>
        <v>393.5</v>
      </c>
      <c r="I39" s="520"/>
      <c r="J39" s="524">
        <f>H39/H40</f>
        <v>0.19820083007615746</v>
      </c>
    </row>
    <row r="40" spans="1:10" ht="17.25" customHeight="1" x14ac:dyDescent="0.3">
      <c r="A40" s="493"/>
      <c r="B40" s="625" t="s">
        <v>107</v>
      </c>
      <c r="C40" s="625"/>
      <c r="D40" s="530">
        <f>D29+D36+D39</f>
        <v>1815</v>
      </c>
      <c r="E40" s="530">
        <f t="shared" ref="E40:H40" si="3">E29+E36+E39</f>
        <v>70.150000000000006</v>
      </c>
      <c r="F40" s="530">
        <f t="shared" si="3"/>
        <v>78.510000000000005</v>
      </c>
      <c r="G40" s="530">
        <f t="shared" si="3"/>
        <v>222.41</v>
      </c>
      <c r="H40" s="530">
        <f t="shared" si="3"/>
        <v>1985.3600000000001</v>
      </c>
      <c r="I40" s="530"/>
    </row>
    <row r="41" spans="1:10" ht="17.25" customHeight="1" x14ac:dyDescent="0.3">
      <c r="A41" s="493"/>
      <c r="B41" s="629" t="s">
        <v>46</v>
      </c>
      <c r="C41" s="630"/>
      <c r="D41" s="630"/>
      <c r="E41" s="630"/>
      <c r="F41" s="630"/>
      <c r="G41" s="630"/>
      <c r="H41" s="630"/>
      <c r="I41" s="631"/>
    </row>
    <row r="42" spans="1:10" ht="17.25" customHeight="1" x14ac:dyDescent="0.3">
      <c r="A42" s="493"/>
      <c r="B42" s="640" t="s">
        <v>39</v>
      </c>
      <c r="C42" s="525" t="s">
        <v>122</v>
      </c>
      <c r="D42" s="520" t="s">
        <v>411</v>
      </c>
      <c r="E42" s="520">
        <v>32</v>
      </c>
      <c r="F42" s="520">
        <v>33.6</v>
      </c>
      <c r="G42" s="520">
        <v>31.86</v>
      </c>
      <c r="H42" s="520">
        <v>566.66</v>
      </c>
      <c r="I42" s="520">
        <v>313</v>
      </c>
    </row>
    <row r="43" spans="1:10" ht="17.25" customHeight="1" x14ac:dyDescent="0.3">
      <c r="A43" s="493"/>
      <c r="B43" s="641"/>
      <c r="C43" s="525" t="s">
        <v>119</v>
      </c>
      <c r="D43" s="520">
        <v>50</v>
      </c>
      <c r="E43" s="520">
        <v>3</v>
      </c>
      <c r="F43" s="520">
        <v>10.75</v>
      </c>
      <c r="G43" s="520">
        <v>18.25</v>
      </c>
      <c r="H43" s="520">
        <v>182.5</v>
      </c>
      <c r="I43" s="520">
        <v>1</v>
      </c>
    </row>
    <row r="44" spans="1:10" ht="17.25" customHeight="1" x14ac:dyDescent="0.3">
      <c r="A44" s="493"/>
      <c r="B44" s="641"/>
      <c r="C44" s="534" t="s">
        <v>7</v>
      </c>
      <c r="D44" s="535">
        <v>200</v>
      </c>
      <c r="E44" s="534">
        <v>3.6</v>
      </c>
      <c r="F44" s="534">
        <v>3.3</v>
      </c>
      <c r="G44" s="534">
        <v>25</v>
      </c>
      <c r="H44" s="536">
        <v>144</v>
      </c>
      <c r="I44" s="520">
        <v>496</v>
      </c>
    </row>
    <row r="45" spans="1:10" ht="17.25" hidden="1" customHeight="1" x14ac:dyDescent="0.3">
      <c r="A45" s="493"/>
      <c r="B45" s="642"/>
      <c r="C45" s="528" t="s">
        <v>321</v>
      </c>
      <c r="D45" s="527">
        <v>143</v>
      </c>
      <c r="E45" s="529">
        <v>1.5</v>
      </c>
      <c r="F45" s="529">
        <v>0.5</v>
      </c>
      <c r="G45" s="529">
        <v>21</v>
      </c>
      <c r="H45" s="529">
        <v>96</v>
      </c>
      <c r="I45" s="520">
        <v>112</v>
      </c>
    </row>
    <row r="46" spans="1:10" ht="17.25" customHeight="1" x14ac:dyDescent="0.3">
      <c r="A46" s="493"/>
      <c r="B46" s="625" t="s">
        <v>102</v>
      </c>
      <c r="C46" s="625"/>
      <c r="D46" s="530">
        <f>226+D43+D44</f>
        <v>476</v>
      </c>
      <c r="E46" s="531">
        <f>E42+E43+E44</f>
        <v>38.6</v>
      </c>
      <c r="F46" s="531">
        <f t="shared" ref="F46:H46" si="4">F42+F43+F44</f>
        <v>47.65</v>
      </c>
      <c r="G46" s="531">
        <f t="shared" si="4"/>
        <v>75.11</v>
      </c>
      <c r="H46" s="531">
        <f t="shared" si="4"/>
        <v>893.16</v>
      </c>
      <c r="I46" s="520"/>
      <c r="J46" s="524">
        <f>H46/H56</f>
        <v>0.44883765339658477</v>
      </c>
    </row>
    <row r="47" spans="1:10" ht="17.25" customHeight="1" x14ac:dyDescent="0.3">
      <c r="A47" s="493"/>
      <c r="B47" s="626" t="s">
        <v>41</v>
      </c>
      <c r="C47" s="537" t="s">
        <v>439</v>
      </c>
      <c r="D47" s="527">
        <v>100</v>
      </c>
      <c r="E47" s="527">
        <v>1.1000000000000001</v>
      </c>
      <c r="F47" s="527">
        <v>0.2</v>
      </c>
      <c r="G47" s="527">
        <v>3.8</v>
      </c>
      <c r="H47" s="526">
        <v>22</v>
      </c>
      <c r="I47" s="527">
        <v>71</v>
      </c>
    </row>
    <row r="48" spans="1:10" ht="17.25" customHeight="1" x14ac:dyDescent="0.3">
      <c r="A48" s="493"/>
      <c r="B48" s="628"/>
      <c r="C48" s="528" t="s">
        <v>110</v>
      </c>
      <c r="D48" s="527">
        <v>250</v>
      </c>
      <c r="E48" s="527">
        <v>1.75</v>
      </c>
      <c r="F48" s="527">
        <v>4.9800000000000004</v>
      </c>
      <c r="G48" s="527">
        <v>7.78</v>
      </c>
      <c r="H48" s="527">
        <v>83</v>
      </c>
      <c r="I48" s="527">
        <v>142</v>
      </c>
    </row>
    <row r="49" spans="1:11" ht="17.25" customHeight="1" x14ac:dyDescent="0.3">
      <c r="A49" s="493"/>
      <c r="B49" s="628"/>
      <c r="C49" s="528" t="s">
        <v>440</v>
      </c>
      <c r="D49" s="520">
        <v>200</v>
      </c>
      <c r="E49" s="520">
        <v>19</v>
      </c>
      <c r="F49" s="520">
        <v>23.78</v>
      </c>
      <c r="G49" s="520">
        <v>31.56</v>
      </c>
      <c r="H49" s="533">
        <v>418.88</v>
      </c>
      <c r="I49" s="527">
        <v>131</v>
      </c>
    </row>
    <row r="50" spans="1:11" ht="25.2" customHeight="1" x14ac:dyDescent="0.3">
      <c r="A50" s="493"/>
      <c r="B50" s="628"/>
      <c r="C50" s="538" t="s">
        <v>430</v>
      </c>
      <c r="D50" s="520">
        <v>200</v>
      </c>
      <c r="E50" s="520">
        <v>0.2</v>
      </c>
      <c r="F50" s="520">
        <v>0</v>
      </c>
      <c r="G50" s="520">
        <v>19.8</v>
      </c>
      <c r="H50" s="520">
        <v>77</v>
      </c>
      <c r="I50" s="520">
        <v>296</v>
      </c>
    </row>
    <row r="51" spans="1:11" ht="17.25" customHeight="1" x14ac:dyDescent="0.3">
      <c r="A51" s="493"/>
      <c r="B51" s="628"/>
      <c r="C51" s="528" t="s">
        <v>105</v>
      </c>
      <c r="D51" s="527">
        <v>60</v>
      </c>
      <c r="E51" s="526">
        <v>4.2</v>
      </c>
      <c r="F51" s="526">
        <v>0.66</v>
      </c>
      <c r="G51" s="526">
        <v>24.18</v>
      </c>
      <c r="H51" s="526">
        <v>115.8</v>
      </c>
      <c r="I51" s="520">
        <v>516</v>
      </c>
    </row>
    <row r="52" spans="1:11" ht="17.25" customHeight="1" x14ac:dyDescent="0.3">
      <c r="A52" s="493"/>
      <c r="B52" s="625" t="s">
        <v>106</v>
      </c>
      <c r="C52" s="625"/>
      <c r="D52" s="530">
        <f>D47+D48+D49+D50+D51</f>
        <v>810</v>
      </c>
      <c r="E52" s="530">
        <f t="shared" ref="E52:G52" si="5">E47+E48+E49+E50+E51</f>
        <v>26.25</v>
      </c>
      <c r="F52" s="530">
        <f t="shared" si="5"/>
        <v>29.62</v>
      </c>
      <c r="G52" s="530">
        <f t="shared" si="5"/>
        <v>87.12</v>
      </c>
      <c r="H52" s="530">
        <f>H47+H48+H49+H50+H51</f>
        <v>716.68</v>
      </c>
      <c r="I52" s="520">
        <v>516</v>
      </c>
      <c r="J52" s="523">
        <f>H52/H56</f>
        <v>0.36015156235866402</v>
      </c>
      <c r="K52">
        <v>4</v>
      </c>
    </row>
    <row r="53" spans="1:11" ht="17.25" customHeight="1" x14ac:dyDescent="0.3">
      <c r="A53" s="493"/>
      <c r="B53" s="626" t="s">
        <v>524</v>
      </c>
      <c r="C53" s="538" t="s">
        <v>530</v>
      </c>
      <c r="D53" s="520">
        <v>200</v>
      </c>
      <c r="E53" s="520">
        <v>3.16</v>
      </c>
      <c r="F53" s="520">
        <v>2.68</v>
      </c>
      <c r="G53" s="520">
        <v>15.94</v>
      </c>
      <c r="H53" s="520">
        <v>100.6</v>
      </c>
      <c r="I53" s="520">
        <v>379</v>
      </c>
    </row>
    <row r="54" spans="1:11" ht="17.25" customHeight="1" x14ac:dyDescent="0.3">
      <c r="A54" s="493"/>
      <c r="B54" s="627"/>
      <c r="C54" s="520" t="s">
        <v>556</v>
      </c>
      <c r="D54" s="520">
        <v>65</v>
      </c>
      <c r="E54" s="520">
        <v>4.55</v>
      </c>
      <c r="F54" s="520">
        <v>13.65</v>
      </c>
      <c r="G54" s="520">
        <v>34.450000000000003</v>
      </c>
      <c r="H54" s="520">
        <v>279.5</v>
      </c>
      <c r="I54" s="520"/>
    </row>
    <row r="55" spans="1:11" ht="17.25" customHeight="1" x14ac:dyDescent="0.3">
      <c r="A55" s="493"/>
      <c r="B55" s="625" t="s">
        <v>527</v>
      </c>
      <c r="C55" s="625"/>
      <c r="D55" s="531">
        <f>D53+D54</f>
        <v>265</v>
      </c>
      <c r="E55" s="531">
        <f t="shared" ref="E55:H55" si="6">E53+E54</f>
        <v>7.71</v>
      </c>
      <c r="F55" s="531">
        <f t="shared" si="6"/>
        <v>16.330000000000002</v>
      </c>
      <c r="G55" s="531">
        <f t="shared" si="6"/>
        <v>50.39</v>
      </c>
      <c r="H55" s="531">
        <f t="shared" si="6"/>
        <v>380.1</v>
      </c>
      <c r="I55" s="520"/>
      <c r="J55" s="523">
        <f>H55/H56</f>
        <v>0.1910107842447511</v>
      </c>
      <c r="K55">
        <v>1</v>
      </c>
    </row>
    <row r="56" spans="1:11" ht="17.25" customHeight="1" x14ac:dyDescent="0.3">
      <c r="A56" s="493"/>
      <c r="B56" s="625" t="s">
        <v>107</v>
      </c>
      <c r="C56" s="625"/>
      <c r="D56" s="530">
        <f>D46+D52+D55</f>
        <v>1551</v>
      </c>
      <c r="E56" s="530">
        <f t="shared" ref="E56:H56" si="7">E46+E52+E55</f>
        <v>72.559999999999988</v>
      </c>
      <c r="F56" s="530">
        <f t="shared" si="7"/>
        <v>93.6</v>
      </c>
      <c r="G56" s="530">
        <f t="shared" si="7"/>
        <v>212.62</v>
      </c>
      <c r="H56" s="530">
        <f t="shared" si="7"/>
        <v>1989.94</v>
      </c>
      <c r="I56" s="531"/>
    </row>
    <row r="57" spans="1:11" ht="17.25" customHeight="1" x14ac:dyDescent="0.3">
      <c r="A57" s="493"/>
      <c r="B57" s="629" t="s">
        <v>55</v>
      </c>
      <c r="C57" s="630"/>
      <c r="D57" s="630"/>
      <c r="E57" s="630"/>
      <c r="F57" s="630"/>
      <c r="G57" s="630"/>
      <c r="H57" s="630"/>
      <c r="I57" s="631"/>
    </row>
    <row r="58" spans="1:11" ht="28.2" customHeight="1" x14ac:dyDescent="0.3">
      <c r="A58" s="493"/>
      <c r="B58" s="626" t="s">
        <v>39</v>
      </c>
      <c r="C58" s="528" t="s">
        <v>441</v>
      </c>
      <c r="D58" s="527">
        <v>200</v>
      </c>
      <c r="E58" s="527">
        <v>5.7</v>
      </c>
      <c r="F58" s="527">
        <v>5.26</v>
      </c>
      <c r="G58" s="527">
        <v>18.98</v>
      </c>
      <c r="H58" s="527">
        <v>146</v>
      </c>
      <c r="I58" s="520">
        <v>165</v>
      </c>
    </row>
    <row r="59" spans="1:11" ht="15.6" customHeight="1" x14ac:dyDescent="0.3">
      <c r="A59" s="493"/>
      <c r="B59" s="628"/>
      <c r="C59" s="525" t="s">
        <v>37</v>
      </c>
      <c r="D59" s="520">
        <v>50</v>
      </c>
      <c r="E59" s="520">
        <v>6.25</v>
      </c>
      <c r="F59" s="520">
        <v>3.75</v>
      </c>
      <c r="G59" s="520">
        <v>18.13</v>
      </c>
      <c r="H59" s="520">
        <v>133.75</v>
      </c>
      <c r="I59" s="520">
        <v>3</v>
      </c>
    </row>
    <row r="60" spans="1:11" ht="15.75" customHeight="1" x14ac:dyDescent="0.3">
      <c r="A60" s="493"/>
      <c r="B60" s="628"/>
      <c r="C60" s="520" t="s">
        <v>463</v>
      </c>
      <c r="D60" s="527">
        <v>200</v>
      </c>
      <c r="E60" s="527">
        <v>0.1</v>
      </c>
      <c r="F60" s="527">
        <v>0.04</v>
      </c>
      <c r="G60" s="527">
        <v>9.9</v>
      </c>
      <c r="H60" s="526">
        <v>35</v>
      </c>
      <c r="I60" s="520">
        <v>268</v>
      </c>
    </row>
    <row r="61" spans="1:11" ht="15.75" customHeight="1" x14ac:dyDescent="0.3">
      <c r="A61" s="493"/>
      <c r="B61" s="627"/>
      <c r="C61" s="528" t="s">
        <v>321</v>
      </c>
      <c r="D61" s="527">
        <v>230</v>
      </c>
      <c r="E61" s="529">
        <v>3.75</v>
      </c>
      <c r="F61" s="529">
        <v>1.25</v>
      </c>
      <c r="G61" s="529">
        <v>52.5</v>
      </c>
      <c r="H61" s="529">
        <v>240</v>
      </c>
      <c r="I61" s="520"/>
    </row>
    <row r="62" spans="1:11" ht="17.25" customHeight="1" x14ac:dyDescent="0.3">
      <c r="A62" s="493"/>
      <c r="B62" s="625" t="s">
        <v>102</v>
      </c>
      <c r="C62" s="625"/>
      <c r="D62" s="530">
        <f>D58+D59+D60+D61</f>
        <v>680</v>
      </c>
      <c r="E62" s="530">
        <f t="shared" ref="E62:H62" si="8">E58+E59+E60+E61</f>
        <v>15.799999999999999</v>
      </c>
      <c r="F62" s="530">
        <f t="shared" si="8"/>
        <v>10.299999999999999</v>
      </c>
      <c r="G62" s="530">
        <f t="shared" si="8"/>
        <v>99.509999999999991</v>
      </c>
      <c r="H62" s="530">
        <f t="shared" si="8"/>
        <v>554.75</v>
      </c>
      <c r="I62" s="520"/>
      <c r="J62" s="524">
        <f>H62/H73</f>
        <v>0.39420856279978683</v>
      </c>
    </row>
    <row r="63" spans="1:11" ht="17.25" customHeight="1" x14ac:dyDescent="0.3">
      <c r="A63" s="493"/>
      <c r="B63" s="626" t="s">
        <v>41</v>
      </c>
      <c r="C63" s="532" t="s">
        <v>414</v>
      </c>
      <c r="D63" s="520">
        <v>100</v>
      </c>
      <c r="E63" s="520">
        <v>0.7</v>
      </c>
      <c r="F63" s="520">
        <v>0.1</v>
      </c>
      <c r="G63" s="520">
        <v>1.9</v>
      </c>
      <c r="H63" s="533">
        <v>12</v>
      </c>
      <c r="I63" s="527">
        <v>71</v>
      </c>
    </row>
    <row r="64" spans="1:11" ht="28.2" customHeight="1" x14ac:dyDescent="0.3">
      <c r="A64" s="493"/>
      <c r="B64" s="628"/>
      <c r="C64" s="528" t="s">
        <v>443</v>
      </c>
      <c r="D64" s="527">
        <v>250</v>
      </c>
      <c r="E64" s="526">
        <v>2.68</v>
      </c>
      <c r="F64" s="526">
        <v>2.5</v>
      </c>
      <c r="G64" s="526">
        <v>19.329999999999998</v>
      </c>
      <c r="H64" s="526">
        <v>112.5</v>
      </c>
      <c r="I64" s="527">
        <v>61</v>
      </c>
    </row>
    <row r="65" spans="1:10" ht="17.25" customHeight="1" x14ac:dyDescent="0.3">
      <c r="A65" s="493"/>
      <c r="B65" s="628"/>
      <c r="C65" s="528" t="s">
        <v>114</v>
      </c>
      <c r="D65" s="527">
        <v>200</v>
      </c>
      <c r="E65" s="527">
        <v>7.54</v>
      </c>
      <c r="F65" s="527">
        <v>0.9</v>
      </c>
      <c r="G65" s="527">
        <v>38.72</v>
      </c>
      <c r="H65" s="526">
        <v>193.2</v>
      </c>
      <c r="I65" s="527">
        <v>291</v>
      </c>
    </row>
    <row r="66" spans="1:10" ht="17.25" customHeight="1" x14ac:dyDescent="0.3">
      <c r="A66" s="493"/>
      <c r="B66" s="628"/>
      <c r="C66" s="528" t="s">
        <v>442</v>
      </c>
      <c r="D66" s="527">
        <v>100</v>
      </c>
      <c r="E66" s="527">
        <v>10.64</v>
      </c>
      <c r="F66" s="527">
        <v>28.19</v>
      </c>
      <c r="G66" s="527">
        <v>2.89</v>
      </c>
      <c r="H66" s="526">
        <v>309</v>
      </c>
      <c r="I66" s="527">
        <v>260</v>
      </c>
    </row>
    <row r="67" spans="1:10" ht="15.6" customHeight="1" x14ac:dyDescent="0.3">
      <c r="A67" s="493"/>
      <c r="B67" s="628"/>
      <c r="C67" s="538" t="s">
        <v>482</v>
      </c>
      <c r="D67" s="520">
        <v>200</v>
      </c>
      <c r="E67" s="520">
        <v>0.5</v>
      </c>
      <c r="F67" s="520">
        <v>0</v>
      </c>
      <c r="G67" s="520">
        <v>27</v>
      </c>
      <c r="H67" s="520">
        <v>110</v>
      </c>
      <c r="I67" s="520">
        <v>508</v>
      </c>
    </row>
    <row r="68" spans="1:10" ht="17.25" customHeight="1" x14ac:dyDescent="0.3">
      <c r="A68" s="493"/>
      <c r="B68" s="628"/>
      <c r="C68" s="528" t="s">
        <v>105</v>
      </c>
      <c r="D68" s="527">
        <v>60</v>
      </c>
      <c r="E68" s="526">
        <v>4.2</v>
      </c>
      <c r="F68" s="526">
        <v>0.66</v>
      </c>
      <c r="G68" s="526">
        <v>24.18</v>
      </c>
      <c r="H68" s="526">
        <v>115.8</v>
      </c>
      <c r="I68" s="520">
        <v>516</v>
      </c>
    </row>
    <row r="69" spans="1:10" ht="17.25" customHeight="1" x14ac:dyDescent="0.3">
      <c r="A69" s="493"/>
      <c r="B69" s="625" t="s">
        <v>106</v>
      </c>
      <c r="C69" s="625"/>
      <c r="D69" s="530">
        <f>D63+D64+D65+D66+D67+D68</f>
        <v>910</v>
      </c>
      <c r="E69" s="530">
        <f t="shared" ref="E69:H69" si="9">E63+E64+E65+E66+E67+E68</f>
        <v>26.26</v>
      </c>
      <c r="F69" s="530">
        <f t="shared" si="9"/>
        <v>32.35</v>
      </c>
      <c r="G69" s="530">
        <f t="shared" si="9"/>
        <v>114.02000000000001</v>
      </c>
      <c r="H69" s="530">
        <f t="shared" si="9"/>
        <v>852.5</v>
      </c>
      <c r="I69" s="520"/>
      <c r="J69" s="524">
        <f>H69/H73</f>
        <v>0.60579143720021322</v>
      </c>
    </row>
    <row r="70" spans="1:10" ht="17.399999999999999" customHeight="1" x14ac:dyDescent="0.3">
      <c r="A70" s="493"/>
      <c r="B70" s="626" t="s">
        <v>524</v>
      </c>
      <c r="C70" s="520" t="s">
        <v>525</v>
      </c>
      <c r="D70" s="520">
        <v>200</v>
      </c>
      <c r="E70" s="520">
        <v>5.7</v>
      </c>
      <c r="F70" s="520">
        <v>6.3</v>
      </c>
      <c r="G70" s="520">
        <v>7.8</v>
      </c>
      <c r="H70" s="520">
        <v>114</v>
      </c>
      <c r="I70" s="520">
        <v>280</v>
      </c>
    </row>
    <row r="71" spans="1:10" ht="17.399999999999999" customHeight="1" x14ac:dyDescent="0.3">
      <c r="A71" s="493"/>
      <c r="B71" s="627"/>
      <c r="C71" s="520" t="s">
        <v>528</v>
      </c>
      <c r="D71" s="520">
        <v>65</v>
      </c>
      <c r="E71" s="520">
        <v>4.55</v>
      </c>
      <c r="F71" s="520">
        <v>13.65</v>
      </c>
      <c r="G71" s="520">
        <v>34.450000000000003</v>
      </c>
      <c r="H71" s="520">
        <v>279.5</v>
      </c>
      <c r="I71" s="520"/>
    </row>
    <row r="72" spans="1:10" ht="17.399999999999999" customHeight="1" x14ac:dyDescent="0.3">
      <c r="A72" s="493"/>
      <c r="B72" s="625" t="s">
        <v>527</v>
      </c>
      <c r="C72" s="625"/>
      <c r="D72" s="531">
        <f>D70+D71</f>
        <v>265</v>
      </c>
      <c r="E72" s="531">
        <f t="shared" ref="E72:H72" si="10">E70+E71</f>
        <v>10.25</v>
      </c>
      <c r="F72" s="531">
        <f t="shared" si="10"/>
        <v>19.95</v>
      </c>
      <c r="G72" s="531">
        <f t="shared" si="10"/>
        <v>42.25</v>
      </c>
      <c r="H72" s="531">
        <f t="shared" si="10"/>
        <v>393.5</v>
      </c>
      <c r="I72" s="520"/>
      <c r="J72" s="524">
        <f>H72/H73</f>
        <v>0.27962337893053829</v>
      </c>
    </row>
    <row r="73" spans="1:10" ht="17.25" customHeight="1" x14ac:dyDescent="0.3">
      <c r="A73" s="493"/>
      <c r="B73" s="625" t="s">
        <v>107</v>
      </c>
      <c r="C73" s="625"/>
      <c r="D73" s="530">
        <f>D62+D69</f>
        <v>1590</v>
      </c>
      <c r="E73" s="530">
        <f>E62+E69</f>
        <v>42.06</v>
      </c>
      <c r="F73" s="530">
        <f>F62+F69</f>
        <v>42.65</v>
      </c>
      <c r="G73" s="530">
        <f>G62+G69</f>
        <v>213.53</v>
      </c>
      <c r="H73" s="530">
        <f>H62+H69</f>
        <v>1407.25</v>
      </c>
      <c r="I73" s="531"/>
    </row>
    <row r="74" spans="1:10" ht="17.25" customHeight="1" x14ac:dyDescent="0.3">
      <c r="A74" s="493"/>
      <c r="B74" s="629" t="s">
        <v>61</v>
      </c>
      <c r="C74" s="630"/>
      <c r="D74" s="630"/>
      <c r="E74" s="630"/>
      <c r="F74" s="630"/>
      <c r="G74" s="630"/>
      <c r="H74" s="630"/>
      <c r="I74" s="631"/>
    </row>
    <row r="75" spans="1:10" ht="17.25" customHeight="1" x14ac:dyDescent="0.3">
      <c r="A75" s="493"/>
      <c r="B75" s="634" t="s">
        <v>39</v>
      </c>
      <c r="C75" s="537" t="s">
        <v>116</v>
      </c>
      <c r="D75" s="527">
        <v>200</v>
      </c>
      <c r="E75" s="533">
        <v>6.2</v>
      </c>
      <c r="F75" s="533">
        <v>7.46</v>
      </c>
      <c r="G75" s="533">
        <v>30.86</v>
      </c>
      <c r="H75" s="533">
        <v>215.4</v>
      </c>
      <c r="I75" s="520">
        <v>262</v>
      </c>
    </row>
    <row r="76" spans="1:10" ht="17.25" customHeight="1" x14ac:dyDescent="0.3">
      <c r="A76" s="493"/>
      <c r="B76" s="635"/>
      <c r="C76" s="525" t="s">
        <v>119</v>
      </c>
      <c r="D76" s="520">
        <v>50</v>
      </c>
      <c r="E76" s="520">
        <v>3</v>
      </c>
      <c r="F76" s="520">
        <v>10.75</v>
      </c>
      <c r="G76" s="520">
        <v>18.25</v>
      </c>
      <c r="H76" s="520">
        <v>182.5</v>
      </c>
      <c r="I76" s="520">
        <v>1</v>
      </c>
    </row>
    <row r="77" spans="1:10" ht="17.25" customHeight="1" x14ac:dyDescent="0.3">
      <c r="A77" s="493"/>
      <c r="B77" s="635"/>
      <c r="C77" s="525" t="s">
        <v>1</v>
      </c>
      <c r="D77" s="520">
        <v>200</v>
      </c>
      <c r="E77" s="527">
        <v>0.1</v>
      </c>
      <c r="F77" s="527">
        <v>0</v>
      </c>
      <c r="G77" s="527">
        <v>15.2</v>
      </c>
      <c r="H77" s="527">
        <v>61</v>
      </c>
      <c r="I77" s="520">
        <v>494</v>
      </c>
    </row>
    <row r="78" spans="1:10" ht="17.25" hidden="1" customHeight="1" x14ac:dyDescent="0.3">
      <c r="A78" s="493"/>
      <c r="B78" s="636"/>
      <c r="C78" s="528" t="s">
        <v>321</v>
      </c>
      <c r="D78" s="527">
        <v>150</v>
      </c>
      <c r="E78" s="529">
        <v>1.5</v>
      </c>
      <c r="F78" s="529">
        <v>0.5</v>
      </c>
      <c r="G78" s="529">
        <v>21</v>
      </c>
      <c r="H78" s="529">
        <v>96</v>
      </c>
      <c r="I78" s="520">
        <v>112</v>
      </c>
    </row>
    <row r="79" spans="1:10" ht="17.25" customHeight="1" x14ac:dyDescent="0.3">
      <c r="A79" s="493"/>
      <c r="B79" s="625" t="s">
        <v>102</v>
      </c>
      <c r="C79" s="625"/>
      <c r="D79" s="530">
        <f>D75+D76+D77</f>
        <v>450</v>
      </c>
      <c r="E79" s="530">
        <f t="shared" ref="E79:H79" si="11">E75+E76+E77</f>
        <v>9.2999999999999989</v>
      </c>
      <c r="F79" s="530">
        <f t="shared" si="11"/>
        <v>18.21</v>
      </c>
      <c r="G79" s="530">
        <f t="shared" si="11"/>
        <v>64.31</v>
      </c>
      <c r="H79" s="530">
        <f t="shared" si="11"/>
        <v>458.9</v>
      </c>
      <c r="I79" s="520"/>
      <c r="J79" s="524">
        <f>H79/H90</f>
        <v>0.39023768017347682</v>
      </c>
    </row>
    <row r="80" spans="1:10" ht="17.25" customHeight="1" x14ac:dyDescent="0.3">
      <c r="A80" s="493"/>
      <c r="B80" s="632" t="s">
        <v>41</v>
      </c>
      <c r="C80" s="532" t="s">
        <v>218</v>
      </c>
      <c r="D80" s="520">
        <v>100</v>
      </c>
      <c r="E80" s="520">
        <v>0.9</v>
      </c>
      <c r="F80" s="520">
        <v>5.0999999999999996</v>
      </c>
      <c r="G80" s="520">
        <v>3.6</v>
      </c>
      <c r="H80" s="533">
        <v>64</v>
      </c>
      <c r="I80" s="527">
        <v>31</v>
      </c>
    </row>
    <row r="81" spans="1:10" ht="25.5" customHeight="1" x14ac:dyDescent="0.3">
      <c r="A81" s="493"/>
      <c r="B81" s="633"/>
      <c r="C81" s="528" t="s">
        <v>457</v>
      </c>
      <c r="D81" s="527">
        <v>250</v>
      </c>
      <c r="E81" s="527">
        <v>2.7</v>
      </c>
      <c r="F81" s="527">
        <v>2.85</v>
      </c>
      <c r="G81" s="527">
        <v>17.45</v>
      </c>
      <c r="H81" s="526">
        <v>118.25</v>
      </c>
      <c r="I81" s="527">
        <v>103</v>
      </c>
    </row>
    <row r="82" spans="1:10" ht="17.25" customHeight="1" x14ac:dyDescent="0.3">
      <c r="A82" s="493"/>
      <c r="B82" s="633"/>
      <c r="C82" s="528" t="s">
        <v>44</v>
      </c>
      <c r="D82" s="527">
        <v>200</v>
      </c>
      <c r="E82" s="527">
        <v>4.2</v>
      </c>
      <c r="F82" s="527">
        <v>8.8000000000000007</v>
      </c>
      <c r="G82" s="527">
        <v>21.8</v>
      </c>
      <c r="H82" s="527">
        <v>184</v>
      </c>
      <c r="I82" s="527">
        <v>429</v>
      </c>
    </row>
    <row r="83" spans="1:10" ht="22.2" customHeight="1" x14ac:dyDescent="0.3">
      <c r="A83" s="493"/>
      <c r="B83" s="633"/>
      <c r="C83" s="528" t="s">
        <v>506</v>
      </c>
      <c r="D83" s="527">
        <v>140</v>
      </c>
      <c r="E83" s="527">
        <v>13.3</v>
      </c>
      <c r="F83" s="527">
        <v>7.2</v>
      </c>
      <c r="G83" s="527">
        <v>6.3</v>
      </c>
      <c r="H83" s="527">
        <v>143</v>
      </c>
      <c r="I83" s="527">
        <v>78</v>
      </c>
    </row>
    <row r="84" spans="1:10" ht="17.25" customHeight="1" x14ac:dyDescent="0.3">
      <c r="A84" s="493"/>
      <c r="B84" s="633"/>
      <c r="C84" s="528" t="s">
        <v>8</v>
      </c>
      <c r="D84" s="520">
        <v>200</v>
      </c>
      <c r="E84" s="520">
        <v>1</v>
      </c>
      <c r="F84" s="520">
        <v>0.2</v>
      </c>
      <c r="G84" s="520">
        <v>0.2</v>
      </c>
      <c r="H84" s="533">
        <v>92</v>
      </c>
      <c r="I84" s="527">
        <v>518</v>
      </c>
    </row>
    <row r="85" spans="1:10" ht="17.25" customHeight="1" x14ac:dyDescent="0.3">
      <c r="A85" s="493"/>
      <c r="B85" s="633"/>
      <c r="C85" s="528" t="s">
        <v>105</v>
      </c>
      <c r="D85" s="527">
        <v>60</v>
      </c>
      <c r="E85" s="526">
        <v>4.2</v>
      </c>
      <c r="F85" s="526">
        <v>0.66</v>
      </c>
      <c r="G85" s="526">
        <v>24.18</v>
      </c>
      <c r="H85" s="526">
        <v>115.8</v>
      </c>
      <c r="I85" s="520">
        <v>516</v>
      </c>
    </row>
    <row r="86" spans="1:10" ht="15.6" customHeight="1" x14ac:dyDescent="0.3">
      <c r="A86" s="493"/>
      <c r="B86" s="625" t="s">
        <v>106</v>
      </c>
      <c r="C86" s="625"/>
      <c r="D86" s="530">
        <f>D80+D81+D82+D83+D84+D85</f>
        <v>950</v>
      </c>
      <c r="E86" s="530">
        <f t="shared" ref="E86:H86" si="12">E80+E81+E82+E83+E84+E85</f>
        <v>26.3</v>
      </c>
      <c r="F86" s="530">
        <f t="shared" si="12"/>
        <v>24.81</v>
      </c>
      <c r="G86" s="530">
        <f t="shared" si="12"/>
        <v>73.53</v>
      </c>
      <c r="H86" s="530">
        <f t="shared" si="12"/>
        <v>717.05</v>
      </c>
      <c r="I86" s="520"/>
      <c r="J86" s="524">
        <f>H86/H90</f>
        <v>0.60976231982652329</v>
      </c>
    </row>
    <row r="87" spans="1:10" ht="17.25" customHeight="1" x14ac:dyDescent="0.3">
      <c r="A87" s="493"/>
      <c r="B87" s="626" t="s">
        <v>524</v>
      </c>
      <c r="C87" s="538" t="s">
        <v>530</v>
      </c>
      <c r="D87" s="520">
        <v>200</v>
      </c>
      <c r="E87" s="520">
        <v>3.16</v>
      </c>
      <c r="F87" s="520">
        <v>2.68</v>
      </c>
      <c r="G87" s="520">
        <v>15.94</v>
      </c>
      <c r="H87" s="520">
        <v>100.6</v>
      </c>
      <c r="I87" s="520">
        <v>379</v>
      </c>
    </row>
    <row r="88" spans="1:10" ht="27" customHeight="1" x14ac:dyDescent="0.3">
      <c r="A88" s="493"/>
      <c r="B88" s="627"/>
      <c r="C88" s="520" t="s">
        <v>558</v>
      </c>
      <c r="D88" s="520">
        <v>65</v>
      </c>
      <c r="E88" s="520">
        <v>4.55</v>
      </c>
      <c r="F88" s="520">
        <v>13.65</v>
      </c>
      <c r="G88" s="520">
        <v>34.450000000000003</v>
      </c>
      <c r="H88" s="520">
        <v>279.5</v>
      </c>
      <c r="I88" s="520"/>
    </row>
    <row r="89" spans="1:10" ht="17.25" customHeight="1" x14ac:dyDescent="0.3">
      <c r="A89" s="493"/>
      <c r="B89" s="625" t="s">
        <v>527</v>
      </c>
      <c r="C89" s="625"/>
      <c r="D89" s="531">
        <f>D87+D88</f>
        <v>265</v>
      </c>
      <c r="E89" s="531">
        <f t="shared" ref="E89:H89" si="13">E87+E88</f>
        <v>7.71</v>
      </c>
      <c r="F89" s="531">
        <f t="shared" si="13"/>
        <v>16.330000000000002</v>
      </c>
      <c r="G89" s="531">
        <f t="shared" si="13"/>
        <v>50.39</v>
      </c>
      <c r="H89" s="531">
        <f t="shared" si="13"/>
        <v>380.1</v>
      </c>
      <c r="I89" s="520"/>
      <c r="J89" s="524">
        <f>H89/H90</f>
        <v>0.3232280284025682</v>
      </c>
    </row>
    <row r="90" spans="1:10" ht="17.25" customHeight="1" x14ac:dyDescent="0.3">
      <c r="A90" s="493"/>
      <c r="B90" s="625" t="s">
        <v>107</v>
      </c>
      <c r="C90" s="625"/>
      <c r="D90" s="530">
        <f>D79+D86</f>
        <v>1400</v>
      </c>
      <c r="E90" s="530">
        <f>E79+E86</f>
        <v>35.6</v>
      </c>
      <c r="F90" s="530">
        <f>F79+F86</f>
        <v>43.019999999999996</v>
      </c>
      <c r="G90" s="530">
        <f>G79+G86</f>
        <v>137.84</v>
      </c>
      <c r="H90" s="530">
        <f>H79+H86</f>
        <v>1175.9499999999998</v>
      </c>
      <c r="I90" s="531"/>
    </row>
    <row r="91" spans="1:10" ht="17.25" customHeight="1" x14ac:dyDescent="0.3">
      <c r="A91" s="493"/>
      <c r="B91" s="629" t="s">
        <v>54</v>
      </c>
      <c r="C91" s="630"/>
      <c r="D91" s="630"/>
      <c r="E91" s="630"/>
      <c r="F91" s="630"/>
      <c r="G91" s="630"/>
      <c r="H91" s="630"/>
      <c r="I91" s="631"/>
    </row>
    <row r="92" spans="1:10" ht="17.25" customHeight="1" x14ac:dyDescent="0.3">
      <c r="A92" s="493"/>
      <c r="B92" s="626" t="s">
        <v>39</v>
      </c>
      <c r="C92" s="539" t="s">
        <v>118</v>
      </c>
      <c r="D92" s="540">
        <v>200</v>
      </c>
      <c r="E92" s="533">
        <v>5.62</v>
      </c>
      <c r="F92" s="533">
        <v>7.78</v>
      </c>
      <c r="G92" s="540">
        <v>39.020000000000003</v>
      </c>
      <c r="H92" s="533">
        <v>249.72</v>
      </c>
      <c r="I92" s="520">
        <v>181</v>
      </c>
    </row>
    <row r="93" spans="1:10" ht="17.25" customHeight="1" x14ac:dyDescent="0.3">
      <c r="A93" s="493"/>
      <c r="B93" s="628"/>
      <c r="C93" s="525" t="s">
        <v>37</v>
      </c>
      <c r="D93" s="520">
        <v>50</v>
      </c>
      <c r="E93" s="520">
        <v>6.25</v>
      </c>
      <c r="F93" s="520">
        <v>3.75</v>
      </c>
      <c r="G93" s="520">
        <v>18.13</v>
      </c>
      <c r="H93" s="520">
        <v>133.75</v>
      </c>
      <c r="I93" s="520">
        <v>3</v>
      </c>
    </row>
    <row r="94" spans="1:10" ht="17.25" customHeight="1" x14ac:dyDescent="0.3">
      <c r="A94" s="493"/>
      <c r="B94" s="628"/>
      <c r="C94" s="534" t="s">
        <v>7</v>
      </c>
      <c r="D94" s="535">
        <v>200</v>
      </c>
      <c r="E94" s="534">
        <v>3.6</v>
      </c>
      <c r="F94" s="534">
        <v>3.3</v>
      </c>
      <c r="G94" s="534">
        <v>25</v>
      </c>
      <c r="H94" s="536">
        <v>144</v>
      </c>
      <c r="I94" s="520">
        <v>496</v>
      </c>
    </row>
    <row r="95" spans="1:10" ht="17.25" customHeight="1" x14ac:dyDescent="0.3">
      <c r="A95" s="493"/>
      <c r="B95" s="541"/>
      <c r="C95" s="528" t="s">
        <v>436</v>
      </c>
      <c r="D95" s="527">
        <v>180</v>
      </c>
      <c r="E95" s="529">
        <v>2.25</v>
      </c>
      <c r="F95" s="529">
        <v>0.5</v>
      </c>
      <c r="G95" s="529">
        <v>20.25</v>
      </c>
      <c r="H95" s="529">
        <v>107.5</v>
      </c>
      <c r="I95" s="520"/>
    </row>
    <row r="96" spans="1:10" ht="17.25" customHeight="1" x14ac:dyDescent="0.3">
      <c r="A96" s="493"/>
      <c r="B96" s="625" t="s">
        <v>102</v>
      </c>
      <c r="C96" s="625"/>
      <c r="D96" s="530">
        <f>D92+D93+D94+D95</f>
        <v>630</v>
      </c>
      <c r="E96" s="530">
        <f t="shared" ref="E96:H96" si="14">E92+E93+E94</f>
        <v>15.47</v>
      </c>
      <c r="F96" s="530">
        <f t="shared" si="14"/>
        <v>14.830000000000002</v>
      </c>
      <c r="G96" s="530">
        <f t="shared" si="14"/>
        <v>82.15</v>
      </c>
      <c r="H96" s="530">
        <f t="shared" si="14"/>
        <v>527.47</v>
      </c>
      <c r="I96" s="520"/>
      <c r="J96" s="524">
        <f>H96/H107</f>
        <v>0.35890369946994904</v>
      </c>
    </row>
    <row r="97" spans="1:10" ht="17.25" customHeight="1" x14ac:dyDescent="0.3">
      <c r="A97" s="493"/>
      <c r="B97" s="626" t="s">
        <v>41</v>
      </c>
      <c r="C97" s="537" t="s">
        <v>414</v>
      </c>
      <c r="D97" s="520">
        <v>100</v>
      </c>
      <c r="E97" s="520">
        <v>0.7</v>
      </c>
      <c r="F97" s="520">
        <v>0.1</v>
      </c>
      <c r="G97" s="520">
        <v>1.9</v>
      </c>
      <c r="H97" s="533">
        <v>12</v>
      </c>
      <c r="I97" s="527">
        <v>71</v>
      </c>
    </row>
    <row r="98" spans="1:10" ht="17.25" customHeight="1" x14ac:dyDescent="0.3">
      <c r="A98" s="493"/>
      <c r="B98" s="628"/>
      <c r="C98" s="528" t="s">
        <v>120</v>
      </c>
      <c r="D98" s="527">
        <v>250</v>
      </c>
      <c r="E98" s="527">
        <v>1.83</v>
      </c>
      <c r="F98" s="527">
        <v>5</v>
      </c>
      <c r="G98" s="527">
        <v>10.65</v>
      </c>
      <c r="H98" s="526">
        <v>95</v>
      </c>
      <c r="I98" s="527">
        <v>128</v>
      </c>
    </row>
    <row r="99" spans="1:10" ht="17.25" customHeight="1" x14ac:dyDescent="0.3">
      <c r="A99" s="493"/>
      <c r="B99" s="628"/>
      <c r="C99" s="528" t="s">
        <v>13</v>
      </c>
      <c r="D99" s="527">
        <v>200</v>
      </c>
      <c r="E99" s="527">
        <v>11.4</v>
      </c>
      <c r="F99" s="527">
        <v>10.46</v>
      </c>
      <c r="G99" s="527">
        <v>49.44</v>
      </c>
      <c r="H99" s="527">
        <v>337.4</v>
      </c>
      <c r="I99" s="527">
        <v>237</v>
      </c>
    </row>
    <row r="100" spans="1:10" ht="17.25" customHeight="1" x14ac:dyDescent="0.3">
      <c r="A100" s="493"/>
      <c r="B100" s="628"/>
      <c r="C100" s="528" t="s">
        <v>124</v>
      </c>
      <c r="D100" s="527">
        <v>100</v>
      </c>
      <c r="E100" s="527">
        <v>10.58</v>
      </c>
      <c r="F100" s="527">
        <v>28.17</v>
      </c>
      <c r="G100" s="527">
        <v>2.56</v>
      </c>
      <c r="H100" s="527">
        <v>305</v>
      </c>
      <c r="I100" s="527">
        <v>256</v>
      </c>
    </row>
    <row r="101" spans="1:10" ht="27.6" customHeight="1" x14ac:dyDescent="0.3">
      <c r="A101" s="493"/>
      <c r="B101" s="628"/>
      <c r="C101" s="538" t="s">
        <v>430</v>
      </c>
      <c r="D101" s="520">
        <v>200</v>
      </c>
      <c r="E101" s="520">
        <v>0.2</v>
      </c>
      <c r="F101" s="520">
        <v>0</v>
      </c>
      <c r="G101" s="520">
        <v>19.8</v>
      </c>
      <c r="H101" s="520">
        <v>77</v>
      </c>
      <c r="I101" s="520">
        <v>296</v>
      </c>
    </row>
    <row r="102" spans="1:10" ht="17.25" customHeight="1" x14ac:dyDescent="0.3">
      <c r="A102" s="493"/>
      <c r="B102" s="628"/>
      <c r="C102" s="528" t="s">
        <v>105</v>
      </c>
      <c r="D102" s="527">
        <v>60</v>
      </c>
      <c r="E102" s="526">
        <v>4.2</v>
      </c>
      <c r="F102" s="526">
        <v>0.66</v>
      </c>
      <c r="G102" s="526">
        <v>24.18</v>
      </c>
      <c r="H102" s="526">
        <v>115.8</v>
      </c>
      <c r="I102" s="520">
        <v>516</v>
      </c>
    </row>
    <row r="103" spans="1:10" ht="17.25" customHeight="1" x14ac:dyDescent="0.3">
      <c r="A103" s="493"/>
      <c r="B103" s="625" t="s">
        <v>106</v>
      </c>
      <c r="C103" s="625"/>
      <c r="D103" s="530">
        <f>D97+D98+D99+D100+D101+D102</f>
        <v>910</v>
      </c>
      <c r="E103" s="530">
        <f t="shared" ref="E103:H103" si="15">E97+E98+E99+E100+E101+E102</f>
        <v>28.909999999999997</v>
      </c>
      <c r="F103" s="530">
        <f t="shared" si="15"/>
        <v>44.39</v>
      </c>
      <c r="G103" s="530">
        <f t="shared" si="15"/>
        <v>108.53</v>
      </c>
      <c r="H103" s="530">
        <f t="shared" si="15"/>
        <v>942.19999999999993</v>
      </c>
      <c r="I103" s="520"/>
      <c r="J103" s="524">
        <f>H103/H107</f>
        <v>0.64109630053005084</v>
      </c>
    </row>
    <row r="104" spans="1:10" ht="17.25" customHeight="1" x14ac:dyDescent="0.3">
      <c r="A104" s="493"/>
      <c r="B104" s="626" t="s">
        <v>524</v>
      </c>
      <c r="C104" s="520" t="s">
        <v>525</v>
      </c>
      <c r="D104" s="520">
        <v>200</v>
      </c>
      <c r="E104" s="520">
        <v>5.7</v>
      </c>
      <c r="F104" s="520">
        <v>6.3</v>
      </c>
      <c r="G104" s="520">
        <v>7.8</v>
      </c>
      <c r="H104" s="520">
        <v>114</v>
      </c>
      <c r="I104" s="520">
        <v>280</v>
      </c>
    </row>
    <row r="105" spans="1:10" ht="17.25" customHeight="1" x14ac:dyDescent="0.3">
      <c r="A105" s="493"/>
      <c r="B105" s="627"/>
      <c r="C105" s="520" t="s">
        <v>528</v>
      </c>
      <c r="D105" s="520">
        <v>65</v>
      </c>
      <c r="E105" s="520">
        <v>4.55</v>
      </c>
      <c r="F105" s="520">
        <v>13.65</v>
      </c>
      <c r="G105" s="520">
        <v>34.450000000000003</v>
      </c>
      <c r="H105" s="520">
        <v>279.5</v>
      </c>
      <c r="I105" s="520"/>
    </row>
    <row r="106" spans="1:10" ht="17.25" customHeight="1" x14ac:dyDescent="0.3">
      <c r="A106" s="493"/>
      <c r="B106" s="625" t="s">
        <v>527</v>
      </c>
      <c r="C106" s="625"/>
      <c r="D106" s="531">
        <f>D104+D105</f>
        <v>265</v>
      </c>
      <c r="E106" s="531">
        <f t="shared" ref="E106:H106" si="16">E104+E105</f>
        <v>10.25</v>
      </c>
      <c r="F106" s="531">
        <f t="shared" si="16"/>
        <v>19.95</v>
      </c>
      <c r="G106" s="531">
        <f t="shared" si="16"/>
        <v>42.25</v>
      </c>
      <c r="H106" s="531">
        <f t="shared" si="16"/>
        <v>393.5</v>
      </c>
      <c r="I106" s="520"/>
      <c r="J106" s="524">
        <f>H106/H107</f>
        <v>0.26774718134002873</v>
      </c>
    </row>
    <row r="107" spans="1:10" ht="17.25" customHeight="1" x14ac:dyDescent="0.3">
      <c r="A107" s="493"/>
      <c r="B107" s="625" t="s">
        <v>107</v>
      </c>
      <c r="C107" s="625"/>
      <c r="D107" s="530">
        <f>D96+D103</f>
        <v>1540</v>
      </c>
      <c r="E107" s="530">
        <f>E96+E103</f>
        <v>44.379999999999995</v>
      </c>
      <c r="F107" s="530">
        <f>F96+F103</f>
        <v>59.22</v>
      </c>
      <c r="G107" s="530">
        <f>G96+G103</f>
        <v>190.68</v>
      </c>
      <c r="H107" s="530">
        <f>H96+H103</f>
        <v>1469.67</v>
      </c>
      <c r="I107" s="531"/>
    </row>
    <row r="108" spans="1:10" ht="17.25" customHeight="1" x14ac:dyDescent="0.3">
      <c r="A108" s="493"/>
      <c r="B108" s="629" t="s">
        <v>121</v>
      </c>
      <c r="C108" s="630"/>
      <c r="D108" s="630"/>
      <c r="E108" s="630"/>
      <c r="F108" s="630"/>
      <c r="G108" s="630"/>
      <c r="H108" s="630"/>
      <c r="I108" s="631"/>
    </row>
    <row r="109" spans="1:10" ht="17.25" customHeight="1" x14ac:dyDescent="0.3">
      <c r="A109" s="493"/>
      <c r="B109" s="629" t="s">
        <v>38</v>
      </c>
      <c r="C109" s="630"/>
      <c r="D109" s="630"/>
      <c r="E109" s="630"/>
      <c r="F109" s="630"/>
      <c r="G109" s="630"/>
      <c r="H109" s="630"/>
      <c r="I109" s="631"/>
    </row>
    <row r="110" spans="1:10" ht="17.25" customHeight="1" x14ac:dyDescent="0.3">
      <c r="A110" s="493"/>
      <c r="B110" s="626" t="s">
        <v>39</v>
      </c>
      <c r="C110" s="525" t="s">
        <v>122</v>
      </c>
      <c r="D110" s="520" t="s">
        <v>411</v>
      </c>
      <c r="E110" s="520">
        <v>7.68</v>
      </c>
      <c r="F110" s="520">
        <v>7.29</v>
      </c>
      <c r="G110" s="520">
        <v>16.23</v>
      </c>
      <c r="H110" s="520">
        <v>130.24</v>
      </c>
      <c r="I110" s="520">
        <v>319</v>
      </c>
    </row>
    <row r="111" spans="1:10" ht="17.25" customHeight="1" x14ac:dyDescent="0.3">
      <c r="A111" s="493"/>
      <c r="B111" s="628"/>
      <c r="C111" s="525" t="s">
        <v>119</v>
      </c>
      <c r="D111" s="520">
        <v>50</v>
      </c>
      <c r="E111" s="520">
        <v>3</v>
      </c>
      <c r="F111" s="520">
        <v>10.75</v>
      </c>
      <c r="G111" s="520">
        <v>18.25</v>
      </c>
      <c r="H111" s="520">
        <v>182.5</v>
      </c>
      <c r="I111" s="520">
        <v>1</v>
      </c>
    </row>
    <row r="112" spans="1:10" ht="17.25" customHeight="1" x14ac:dyDescent="0.3">
      <c r="A112" s="493"/>
      <c r="B112" s="628"/>
      <c r="C112" s="520" t="s">
        <v>463</v>
      </c>
      <c r="D112" s="527">
        <v>200</v>
      </c>
      <c r="E112" s="527">
        <v>0.1</v>
      </c>
      <c r="F112" s="527">
        <v>0.04</v>
      </c>
      <c r="G112" s="527">
        <v>9.9</v>
      </c>
      <c r="H112" s="526">
        <v>35</v>
      </c>
      <c r="I112" s="520">
        <v>268</v>
      </c>
    </row>
    <row r="113" spans="1:10" ht="17.25" hidden="1" customHeight="1" x14ac:dyDescent="0.3">
      <c r="A113" s="493"/>
      <c r="B113" s="627"/>
      <c r="C113" s="528" t="s">
        <v>321</v>
      </c>
      <c r="D113" s="527">
        <v>150</v>
      </c>
      <c r="E113" s="529">
        <v>1.5</v>
      </c>
      <c r="F113" s="529">
        <v>0.5</v>
      </c>
      <c r="G113" s="529">
        <v>21</v>
      </c>
      <c r="H113" s="529">
        <v>96</v>
      </c>
      <c r="I113" s="520">
        <v>112</v>
      </c>
    </row>
    <row r="114" spans="1:10" ht="17.25" customHeight="1" x14ac:dyDescent="0.3">
      <c r="A114" s="493"/>
      <c r="B114" s="625" t="s">
        <v>102</v>
      </c>
      <c r="C114" s="625"/>
      <c r="D114" s="530">
        <f>226+D111+D112</f>
        <v>476</v>
      </c>
      <c r="E114" s="530">
        <f>E110+E111+E112</f>
        <v>10.78</v>
      </c>
      <c r="F114" s="530">
        <f t="shared" ref="F114:H114" si="17">F110+F111+F112</f>
        <v>18.079999999999998</v>
      </c>
      <c r="G114" s="530">
        <f t="shared" si="17"/>
        <v>44.38</v>
      </c>
      <c r="H114" s="530">
        <f t="shared" si="17"/>
        <v>347.74</v>
      </c>
      <c r="I114" s="520"/>
      <c r="J114" s="524">
        <f>H114/H125</f>
        <v>0.33847920884597421</v>
      </c>
    </row>
    <row r="115" spans="1:10" ht="17.25" customHeight="1" x14ac:dyDescent="0.3">
      <c r="A115" s="493"/>
      <c r="B115" s="626" t="s">
        <v>41</v>
      </c>
      <c r="C115" s="532" t="s">
        <v>439</v>
      </c>
      <c r="D115" s="527">
        <v>100</v>
      </c>
      <c r="E115" s="527">
        <v>1.1000000000000001</v>
      </c>
      <c r="F115" s="527">
        <v>0.2</v>
      </c>
      <c r="G115" s="527">
        <v>3.8</v>
      </c>
      <c r="H115" s="526">
        <v>22</v>
      </c>
      <c r="I115" s="527">
        <v>71</v>
      </c>
    </row>
    <row r="116" spans="1:10" ht="17.25" customHeight="1" x14ac:dyDescent="0.3">
      <c r="A116" s="493"/>
      <c r="B116" s="628"/>
      <c r="C116" s="528" t="s">
        <v>110</v>
      </c>
      <c r="D116" s="527">
        <v>250</v>
      </c>
      <c r="E116" s="527">
        <v>1.75</v>
      </c>
      <c r="F116" s="527">
        <v>4.9800000000000004</v>
      </c>
      <c r="G116" s="527">
        <v>7.78</v>
      </c>
      <c r="H116" s="527">
        <v>83</v>
      </c>
      <c r="I116" s="527">
        <v>142</v>
      </c>
    </row>
    <row r="117" spans="1:10" ht="17.25" customHeight="1" x14ac:dyDescent="0.3">
      <c r="A117" s="493"/>
      <c r="B117" s="628"/>
      <c r="C117" s="528" t="s">
        <v>114</v>
      </c>
      <c r="D117" s="527">
        <v>200</v>
      </c>
      <c r="E117" s="527">
        <v>7.54</v>
      </c>
      <c r="F117" s="527">
        <v>0.9</v>
      </c>
      <c r="G117" s="527">
        <v>38.72</v>
      </c>
      <c r="H117" s="526">
        <v>193.2</v>
      </c>
      <c r="I117" s="527">
        <v>291</v>
      </c>
    </row>
    <row r="118" spans="1:10" ht="17.25" customHeight="1" x14ac:dyDescent="0.3">
      <c r="A118" s="493"/>
      <c r="B118" s="628"/>
      <c r="C118" s="528" t="s">
        <v>111</v>
      </c>
      <c r="D118" s="527">
        <v>100</v>
      </c>
      <c r="E118" s="520">
        <v>11.76</v>
      </c>
      <c r="F118" s="520">
        <v>10.78</v>
      </c>
      <c r="G118" s="520">
        <v>2.94</v>
      </c>
      <c r="H118" s="533">
        <v>155.62</v>
      </c>
      <c r="I118" s="527">
        <v>301</v>
      </c>
    </row>
    <row r="119" spans="1:10" ht="14.4" customHeight="1" x14ac:dyDescent="0.3">
      <c r="A119" s="493"/>
      <c r="B119" s="628"/>
      <c r="C119" s="538" t="s">
        <v>482</v>
      </c>
      <c r="D119" s="520">
        <v>200</v>
      </c>
      <c r="E119" s="520">
        <v>0.5</v>
      </c>
      <c r="F119" s="520">
        <v>0</v>
      </c>
      <c r="G119" s="520">
        <v>27</v>
      </c>
      <c r="H119" s="520">
        <v>110</v>
      </c>
      <c r="I119" s="520">
        <v>508</v>
      </c>
    </row>
    <row r="120" spans="1:10" ht="17.25" customHeight="1" x14ac:dyDescent="0.3">
      <c r="A120" s="493"/>
      <c r="B120" s="628"/>
      <c r="C120" s="528" t="s">
        <v>105</v>
      </c>
      <c r="D120" s="527">
        <v>60</v>
      </c>
      <c r="E120" s="526">
        <v>4.2</v>
      </c>
      <c r="F120" s="526">
        <v>0.66</v>
      </c>
      <c r="G120" s="526">
        <v>24.18</v>
      </c>
      <c r="H120" s="526">
        <v>115.8</v>
      </c>
      <c r="I120" s="520">
        <v>516</v>
      </c>
    </row>
    <row r="121" spans="1:10" ht="17.25" customHeight="1" x14ac:dyDescent="0.3">
      <c r="A121" s="493"/>
      <c r="B121" s="625" t="s">
        <v>106</v>
      </c>
      <c r="C121" s="625"/>
      <c r="D121" s="530">
        <f>D115+D116+D117+D118+D119+D120</f>
        <v>910</v>
      </c>
      <c r="E121" s="530">
        <f t="shared" ref="E121:H121" si="18">E115+E116+E117+E118+E119+E120</f>
        <v>26.849999999999998</v>
      </c>
      <c r="F121" s="530">
        <f t="shared" si="18"/>
        <v>17.52</v>
      </c>
      <c r="G121" s="530">
        <f t="shared" si="18"/>
        <v>104.41999999999999</v>
      </c>
      <c r="H121" s="530">
        <f t="shared" si="18"/>
        <v>679.61999999999989</v>
      </c>
      <c r="I121" s="520"/>
      <c r="J121" s="524">
        <f>H121/H125</f>
        <v>0.66152079115402584</v>
      </c>
    </row>
    <row r="122" spans="1:10" ht="17.25" customHeight="1" x14ac:dyDescent="0.3">
      <c r="A122" s="493"/>
      <c r="B122" s="626" t="s">
        <v>524</v>
      </c>
      <c r="C122" s="538" t="s">
        <v>530</v>
      </c>
      <c r="D122" s="520">
        <v>200</v>
      </c>
      <c r="E122" s="520">
        <v>3.16</v>
      </c>
      <c r="F122" s="520">
        <v>2.68</v>
      </c>
      <c r="G122" s="520">
        <v>15.94</v>
      </c>
      <c r="H122" s="520">
        <v>100.6</v>
      </c>
      <c r="I122" s="520">
        <v>379</v>
      </c>
    </row>
    <row r="123" spans="1:10" ht="17.25" customHeight="1" x14ac:dyDescent="0.3">
      <c r="A123" s="493"/>
      <c r="B123" s="627"/>
      <c r="C123" s="520" t="s">
        <v>561</v>
      </c>
      <c r="D123" s="520">
        <v>65</v>
      </c>
      <c r="E123" s="520">
        <v>4.55</v>
      </c>
      <c r="F123" s="520">
        <v>13.65</v>
      </c>
      <c r="G123" s="520">
        <v>34.450000000000003</v>
      </c>
      <c r="H123" s="520">
        <v>279.5</v>
      </c>
      <c r="I123" s="520"/>
    </row>
    <row r="124" spans="1:10" ht="17.25" customHeight="1" x14ac:dyDescent="0.3">
      <c r="A124" s="493"/>
      <c r="B124" s="625" t="s">
        <v>527</v>
      </c>
      <c r="C124" s="625"/>
      <c r="D124" s="531">
        <f>D122+D123</f>
        <v>265</v>
      </c>
      <c r="E124" s="531">
        <f t="shared" ref="E124:H124" si="19">E122+E123</f>
        <v>7.71</v>
      </c>
      <c r="F124" s="531">
        <f t="shared" si="19"/>
        <v>16.330000000000002</v>
      </c>
      <c r="G124" s="531">
        <f t="shared" si="19"/>
        <v>50.39</v>
      </c>
      <c r="H124" s="531">
        <f t="shared" si="19"/>
        <v>380.1</v>
      </c>
      <c r="I124" s="520"/>
      <c r="J124" s="524">
        <f>H124/H125</f>
        <v>0.36997741784768734</v>
      </c>
    </row>
    <row r="125" spans="1:10" ht="17.25" customHeight="1" x14ac:dyDescent="0.3">
      <c r="A125" s="493"/>
      <c r="B125" s="625" t="s">
        <v>107</v>
      </c>
      <c r="C125" s="625"/>
      <c r="D125" s="530">
        <f>D114+D121</f>
        <v>1386</v>
      </c>
      <c r="E125" s="530">
        <f>E114+E121</f>
        <v>37.629999999999995</v>
      </c>
      <c r="F125" s="530">
        <f>F114+F121</f>
        <v>35.599999999999994</v>
      </c>
      <c r="G125" s="530">
        <f>G114+G121</f>
        <v>148.79999999999998</v>
      </c>
      <c r="H125" s="530">
        <f>H114+H121</f>
        <v>1027.3599999999999</v>
      </c>
      <c r="I125" s="531"/>
    </row>
    <row r="126" spans="1:10" ht="17.25" customHeight="1" x14ac:dyDescent="0.3">
      <c r="A126" s="493"/>
      <c r="B126" s="629" t="s">
        <v>46</v>
      </c>
      <c r="C126" s="630"/>
      <c r="D126" s="630"/>
      <c r="E126" s="630"/>
      <c r="F126" s="630"/>
      <c r="G126" s="630"/>
      <c r="H126" s="630"/>
      <c r="I126" s="631"/>
    </row>
    <row r="127" spans="1:10" ht="17.25" customHeight="1" x14ac:dyDescent="0.3">
      <c r="A127" s="493"/>
      <c r="B127" s="626" t="s">
        <v>39</v>
      </c>
      <c r="C127" s="539" t="s">
        <v>125</v>
      </c>
      <c r="D127" s="527">
        <v>200</v>
      </c>
      <c r="E127" s="527">
        <v>7.4</v>
      </c>
      <c r="F127" s="527">
        <v>7.48</v>
      </c>
      <c r="G127" s="527">
        <v>35.799999999999997</v>
      </c>
      <c r="H127" s="527">
        <v>283.60000000000002</v>
      </c>
      <c r="I127" s="520">
        <v>267</v>
      </c>
    </row>
    <row r="128" spans="1:10" ht="17.25" customHeight="1" x14ac:dyDescent="0.3">
      <c r="A128" s="493"/>
      <c r="B128" s="628"/>
      <c r="C128" s="528" t="s">
        <v>1</v>
      </c>
      <c r="D128" s="520">
        <v>200</v>
      </c>
      <c r="E128" s="527">
        <v>0.1</v>
      </c>
      <c r="F128" s="527">
        <v>0</v>
      </c>
      <c r="G128" s="527">
        <v>15.2</v>
      </c>
      <c r="H128" s="527">
        <v>61</v>
      </c>
      <c r="I128" s="520">
        <v>494</v>
      </c>
    </row>
    <row r="129" spans="1:10" ht="17.25" customHeight="1" x14ac:dyDescent="0.3">
      <c r="A129" s="493"/>
      <c r="B129" s="628"/>
      <c r="C129" s="528" t="s">
        <v>37</v>
      </c>
      <c r="D129" s="520">
        <v>50</v>
      </c>
      <c r="E129" s="520">
        <v>6.25</v>
      </c>
      <c r="F129" s="520">
        <v>3.75</v>
      </c>
      <c r="G129" s="520">
        <v>18.13</v>
      </c>
      <c r="H129" s="520">
        <v>133.75</v>
      </c>
      <c r="I129" s="520">
        <v>3</v>
      </c>
    </row>
    <row r="130" spans="1:10" ht="17.25" customHeight="1" x14ac:dyDescent="0.3">
      <c r="A130" s="493"/>
      <c r="B130" s="541"/>
      <c r="C130" s="528" t="s">
        <v>321</v>
      </c>
      <c r="D130" s="527">
        <v>230</v>
      </c>
      <c r="E130" s="529">
        <v>3.75</v>
      </c>
      <c r="F130" s="529">
        <v>1.25</v>
      </c>
      <c r="G130" s="529">
        <v>52.5</v>
      </c>
      <c r="H130" s="529">
        <v>240</v>
      </c>
      <c r="I130" s="520"/>
    </row>
    <row r="131" spans="1:10" ht="17.25" customHeight="1" x14ac:dyDescent="0.3">
      <c r="A131" s="493"/>
      <c r="B131" s="625" t="s">
        <v>102</v>
      </c>
      <c r="C131" s="625"/>
      <c r="D131" s="530">
        <f>D127+D128+D129+D130</f>
        <v>680</v>
      </c>
      <c r="E131" s="530">
        <f t="shared" ref="E131:H131" si="20">E127+E128+E129+E130</f>
        <v>17.5</v>
      </c>
      <c r="F131" s="530">
        <f t="shared" si="20"/>
        <v>12.48</v>
      </c>
      <c r="G131" s="530">
        <f t="shared" si="20"/>
        <v>121.63</v>
      </c>
      <c r="H131" s="530">
        <f t="shared" si="20"/>
        <v>718.35</v>
      </c>
      <c r="I131" s="531"/>
      <c r="J131" s="524">
        <f>H131/H142</f>
        <v>0.50507997890666201</v>
      </c>
    </row>
    <row r="132" spans="1:10" ht="17.25" customHeight="1" x14ac:dyDescent="0.3">
      <c r="A132" s="493"/>
      <c r="B132" s="626" t="s">
        <v>41</v>
      </c>
      <c r="C132" s="532" t="s">
        <v>218</v>
      </c>
      <c r="D132" s="520">
        <v>100</v>
      </c>
      <c r="E132" s="520">
        <v>0.9</v>
      </c>
      <c r="F132" s="520">
        <v>5.0999999999999996</v>
      </c>
      <c r="G132" s="520">
        <v>3.6</v>
      </c>
      <c r="H132" s="533">
        <v>64</v>
      </c>
      <c r="I132" s="527">
        <v>31</v>
      </c>
    </row>
    <row r="133" spans="1:10" ht="17.25" customHeight="1" x14ac:dyDescent="0.3">
      <c r="A133" s="493"/>
      <c r="B133" s="628"/>
      <c r="C133" s="528" t="s">
        <v>410</v>
      </c>
      <c r="D133" s="527">
        <v>250</v>
      </c>
      <c r="E133" s="526">
        <v>2.68</v>
      </c>
      <c r="F133" s="526">
        <v>2.5</v>
      </c>
      <c r="G133" s="526">
        <v>19.329999999999998</v>
      </c>
      <c r="H133" s="526">
        <v>112.5</v>
      </c>
      <c r="I133" s="527">
        <v>61</v>
      </c>
    </row>
    <row r="134" spans="1:10" ht="17.25" customHeight="1" x14ac:dyDescent="0.3">
      <c r="A134" s="493"/>
      <c r="B134" s="628"/>
      <c r="C134" s="528" t="s">
        <v>44</v>
      </c>
      <c r="D134" s="527">
        <v>200</v>
      </c>
      <c r="E134" s="527">
        <v>4.2</v>
      </c>
      <c r="F134" s="527">
        <v>8.8000000000000007</v>
      </c>
      <c r="G134" s="527">
        <v>21.8</v>
      </c>
      <c r="H134" s="527">
        <v>184</v>
      </c>
      <c r="I134" s="527">
        <v>429</v>
      </c>
    </row>
    <row r="135" spans="1:10" ht="17.25" customHeight="1" x14ac:dyDescent="0.3">
      <c r="A135" s="493"/>
      <c r="B135" s="628"/>
      <c r="C135" s="528" t="s">
        <v>444</v>
      </c>
      <c r="D135" s="527">
        <v>120</v>
      </c>
      <c r="E135" s="533">
        <v>16.68</v>
      </c>
      <c r="F135" s="533">
        <v>2.52</v>
      </c>
      <c r="G135" s="533">
        <v>11.52</v>
      </c>
      <c r="H135" s="533">
        <v>135.6</v>
      </c>
      <c r="I135" s="527">
        <v>345</v>
      </c>
    </row>
    <row r="136" spans="1:10" ht="17.25" customHeight="1" x14ac:dyDescent="0.3">
      <c r="A136" s="493"/>
      <c r="B136" s="628"/>
      <c r="C136" s="528" t="s">
        <v>8</v>
      </c>
      <c r="D136" s="520">
        <v>200</v>
      </c>
      <c r="E136" s="520">
        <v>1</v>
      </c>
      <c r="F136" s="520">
        <v>0.2</v>
      </c>
      <c r="G136" s="520">
        <v>0.2</v>
      </c>
      <c r="H136" s="533">
        <v>92</v>
      </c>
      <c r="I136" s="527">
        <v>518</v>
      </c>
    </row>
    <row r="137" spans="1:10" ht="17.25" customHeight="1" x14ac:dyDescent="0.3">
      <c r="A137" s="493"/>
      <c r="B137" s="628"/>
      <c r="C137" s="528" t="s">
        <v>105</v>
      </c>
      <c r="D137" s="527">
        <v>60</v>
      </c>
      <c r="E137" s="526">
        <v>4.2</v>
      </c>
      <c r="F137" s="526">
        <v>0.66</v>
      </c>
      <c r="G137" s="526">
        <v>24.18</v>
      </c>
      <c r="H137" s="526">
        <v>115.8</v>
      </c>
      <c r="I137" s="520">
        <v>516</v>
      </c>
    </row>
    <row r="138" spans="1:10" ht="17.25" customHeight="1" x14ac:dyDescent="0.3">
      <c r="A138" s="493"/>
      <c r="B138" s="625" t="s">
        <v>106</v>
      </c>
      <c r="C138" s="625"/>
      <c r="D138" s="530">
        <f>D132+D133+D134+D135+D136+D137</f>
        <v>930</v>
      </c>
      <c r="E138" s="530">
        <f t="shared" ref="E138:H138" si="21">E132+E133+E134+E135+E136+E137</f>
        <v>29.66</v>
      </c>
      <c r="F138" s="530">
        <f t="shared" si="21"/>
        <v>19.779999999999998</v>
      </c>
      <c r="G138" s="530">
        <f t="shared" si="21"/>
        <v>80.63</v>
      </c>
      <c r="H138" s="530">
        <f t="shared" si="21"/>
        <v>703.9</v>
      </c>
      <c r="I138" s="520"/>
      <c r="J138" s="524">
        <f>H138/H142</f>
        <v>0.49492002109333799</v>
      </c>
    </row>
    <row r="139" spans="1:10" ht="17.25" customHeight="1" x14ac:dyDescent="0.3">
      <c r="A139" s="493"/>
      <c r="B139" s="626" t="s">
        <v>524</v>
      </c>
      <c r="C139" s="520" t="s">
        <v>525</v>
      </c>
      <c r="D139" s="520">
        <v>200</v>
      </c>
      <c r="E139" s="520">
        <v>5.7</v>
      </c>
      <c r="F139" s="520">
        <v>6.3</v>
      </c>
      <c r="G139" s="520">
        <v>7.8</v>
      </c>
      <c r="H139" s="520">
        <v>114</v>
      </c>
      <c r="I139" s="520">
        <v>280</v>
      </c>
    </row>
    <row r="140" spans="1:10" ht="17.25" customHeight="1" x14ac:dyDescent="0.3">
      <c r="A140" s="493"/>
      <c r="B140" s="627"/>
      <c r="C140" s="520" t="s">
        <v>528</v>
      </c>
      <c r="D140" s="520">
        <v>65</v>
      </c>
      <c r="E140" s="520">
        <v>4.55</v>
      </c>
      <c r="F140" s="520">
        <v>13.65</v>
      </c>
      <c r="G140" s="520">
        <v>34.450000000000003</v>
      </c>
      <c r="H140" s="520">
        <v>279.5</v>
      </c>
      <c r="I140" s="520"/>
    </row>
    <row r="141" spans="1:10" ht="17.25" customHeight="1" x14ac:dyDescent="0.3">
      <c r="A141" s="493"/>
      <c r="B141" s="625" t="s">
        <v>527</v>
      </c>
      <c r="C141" s="625"/>
      <c r="D141" s="531">
        <f>D139+D140</f>
        <v>265</v>
      </c>
      <c r="E141" s="531">
        <f t="shared" ref="E141:H141" si="22">E139+E140</f>
        <v>10.25</v>
      </c>
      <c r="F141" s="531">
        <f t="shared" si="22"/>
        <v>19.95</v>
      </c>
      <c r="G141" s="531">
        <f t="shared" si="22"/>
        <v>42.25</v>
      </c>
      <c r="H141" s="531">
        <f t="shared" si="22"/>
        <v>393.5</v>
      </c>
      <c r="I141" s="520"/>
      <c r="J141" s="524">
        <f>H141/H142</f>
        <v>0.27667428370539637</v>
      </c>
    </row>
    <row r="142" spans="1:10" ht="17.25" customHeight="1" x14ac:dyDescent="0.3">
      <c r="A142" s="493"/>
      <c r="B142" s="625" t="s">
        <v>107</v>
      </c>
      <c r="C142" s="625"/>
      <c r="D142" s="530">
        <f>D131+D138</f>
        <v>1610</v>
      </c>
      <c r="E142" s="530">
        <f>E131+E138</f>
        <v>47.16</v>
      </c>
      <c r="F142" s="530">
        <f>F131+F138</f>
        <v>32.26</v>
      </c>
      <c r="G142" s="530">
        <f>G131+G138</f>
        <v>202.26</v>
      </c>
      <c r="H142" s="530">
        <f>H131+H138</f>
        <v>1422.25</v>
      </c>
      <c r="I142" s="531"/>
    </row>
    <row r="143" spans="1:10" ht="17.25" customHeight="1" x14ac:dyDescent="0.3">
      <c r="A143" s="493"/>
      <c r="B143" s="629" t="s">
        <v>55</v>
      </c>
      <c r="C143" s="630"/>
      <c r="D143" s="630"/>
      <c r="E143" s="630"/>
      <c r="F143" s="630"/>
      <c r="G143" s="630"/>
      <c r="H143" s="630"/>
      <c r="I143" s="631"/>
    </row>
    <row r="144" spans="1:10" ht="17.25" customHeight="1" x14ac:dyDescent="0.3">
      <c r="A144" s="493"/>
      <c r="B144" s="640" t="s">
        <v>39</v>
      </c>
      <c r="C144" s="525" t="s">
        <v>5</v>
      </c>
      <c r="D144" s="520">
        <v>200</v>
      </c>
      <c r="E144" s="520">
        <v>17.239999999999998</v>
      </c>
      <c r="F144" s="520">
        <v>26.76</v>
      </c>
      <c r="G144" s="520">
        <v>4.62</v>
      </c>
      <c r="H144" s="520">
        <v>326.16000000000003</v>
      </c>
      <c r="I144" s="520">
        <v>301</v>
      </c>
    </row>
    <row r="145" spans="1:10" ht="17.25" customHeight="1" x14ac:dyDescent="0.3">
      <c r="A145" s="493"/>
      <c r="B145" s="641"/>
      <c r="C145" s="525" t="s">
        <v>58</v>
      </c>
      <c r="D145" s="520">
        <v>60</v>
      </c>
      <c r="E145" s="526">
        <v>4.5599999999999996</v>
      </c>
      <c r="F145" s="526">
        <v>0.48</v>
      </c>
      <c r="G145" s="526">
        <v>29.52</v>
      </c>
      <c r="H145" s="526">
        <v>141</v>
      </c>
      <c r="I145" s="520">
        <v>108</v>
      </c>
    </row>
    <row r="146" spans="1:10" ht="17.25" customHeight="1" x14ac:dyDescent="0.3">
      <c r="A146" s="493"/>
      <c r="B146" s="641"/>
      <c r="C146" s="534" t="s">
        <v>7</v>
      </c>
      <c r="D146" s="535">
        <v>200</v>
      </c>
      <c r="E146" s="534">
        <v>3.6</v>
      </c>
      <c r="F146" s="534">
        <v>3.3</v>
      </c>
      <c r="G146" s="534">
        <v>25</v>
      </c>
      <c r="H146" s="536">
        <v>144</v>
      </c>
      <c r="I146" s="520">
        <v>496</v>
      </c>
    </row>
    <row r="147" spans="1:10" ht="17.25" hidden="1" customHeight="1" x14ac:dyDescent="0.3">
      <c r="A147" s="493"/>
      <c r="B147" s="642"/>
      <c r="C147" s="528" t="s">
        <v>321</v>
      </c>
      <c r="D147" s="527">
        <v>150</v>
      </c>
      <c r="E147" s="529">
        <v>1.5</v>
      </c>
      <c r="F147" s="529">
        <v>0.5</v>
      </c>
      <c r="G147" s="529">
        <v>21</v>
      </c>
      <c r="H147" s="529">
        <v>96</v>
      </c>
      <c r="I147" s="520">
        <v>112</v>
      </c>
    </row>
    <row r="148" spans="1:10" ht="17.25" customHeight="1" x14ac:dyDescent="0.3">
      <c r="A148" s="493"/>
      <c r="B148" s="625" t="s">
        <v>102</v>
      </c>
      <c r="C148" s="625"/>
      <c r="D148" s="530">
        <f>D144+D145+D146</f>
        <v>460</v>
      </c>
      <c r="E148" s="530">
        <f t="shared" ref="E148:H148" si="23">E144+E145+E146</f>
        <v>25.4</v>
      </c>
      <c r="F148" s="530">
        <f t="shared" si="23"/>
        <v>30.540000000000003</v>
      </c>
      <c r="G148" s="530">
        <f t="shared" si="23"/>
        <v>59.14</v>
      </c>
      <c r="H148" s="530">
        <f t="shared" si="23"/>
        <v>611.16000000000008</v>
      </c>
      <c r="I148" s="520"/>
      <c r="J148" s="524">
        <f>H148/H158</f>
        <v>0.45167727202181673</v>
      </c>
    </row>
    <row r="149" spans="1:10" ht="17.25" customHeight="1" x14ac:dyDescent="0.3">
      <c r="A149" s="493"/>
      <c r="B149" s="626" t="s">
        <v>41</v>
      </c>
      <c r="C149" s="537" t="s">
        <v>414</v>
      </c>
      <c r="D149" s="520">
        <v>100</v>
      </c>
      <c r="E149" s="520">
        <v>0.7</v>
      </c>
      <c r="F149" s="520">
        <v>0.1</v>
      </c>
      <c r="G149" s="520">
        <v>1.9</v>
      </c>
      <c r="H149" s="533">
        <v>12</v>
      </c>
      <c r="I149" s="527">
        <v>71</v>
      </c>
    </row>
    <row r="150" spans="1:10" ht="26.25" customHeight="1" x14ac:dyDescent="0.3">
      <c r="A150" s="493"/>
      <c r="B150" s="628"/>
      <c r="C150" s="528" t="s">
        <v>457</v>
      </c>
      <c r="D150" s="527">
        <v>250</v>
      </c>
      <c r="E150" s="527">
        <v>2.7</v>
      </c>
      <c r="F150" s="527">
        <v>2.85</v>
      </c>
      <c r="G150" s="527">
        <v>17.45</v>
      </c>
      <c r="H150" s="526">
        <v>118.25</v>
      </c>
      <c r="I150" s="527">
        <v>103</v>
      </c>
    </row>
    <row r="151" spans="1:10" ht="17.25" customHeight="1" x14ac:dyDescent="0.3">
      <c r="A151" s="493"/>
      <c r="B151" s="628"/>
      <c r="C151" s="528" t="s">
        <v>440</v>
      </c>
      <c r="D151" s="520">
        <v>200</v>
      </c>
      <c r="E151" s="520">
        <v>19</v>
      </c>
      <c r="F151" s="520">
        <v>23.78</v>
      </c>
      <c r="G151" s="520">
        <v>31.56</v>
      </c>
      <c r="H151" s="533">
        <v>418.88</v>
      </c>
      <c r="I151" s="527">
        <v>131</v>
      </c>
    </row>
    <row r="152" spans="1:10" ht="25.8" customHeight="1" x14ac:dyDescent="0.3">
      <c r="A152" s="493"/>
      <c r="B152" s="628"/>
      <c r="C152" s="538" t="s">
        <v>430</v>
      </c>
      <c r="D152" s="520">
        <v>200</v>
      </c>
      <c r="E152" s="520">
        <v>0.2</v>
      </c>
      <c r="F152" s="520">
        <v>0</v>
      </c>
      <c r="G152" s="520">
        <v>19.8</v>
      </c>
      <c r="H152" s="520">
        <v>77</v>
      </c>
      <c r="I152" s="520">
        <v>296</v>
      </c>
    </row>
    <row r="153" spans="1:10" ht="17.25" customHeight="1" x14ac:dyDescent="0.3">
      <c r="A153" s="493"/>
      <c r="B153" s="628"/>
      <c r="C153" s="528" t="s">
        <v>105</v>
      </c>
      <c r="D153" s="527">
        <v>60</v>
      </c>
      <c r="E153" s="526">
        <v>4.2</v>
      </c>
      <c r="F153" s="526">
        <v>0.66</v>
      </c>
      <c r="G153" s="526">
        <v>24.18</v>
      </c>
      <c r="H153" s="526">
        <v>115.8</v>
      </c>
      <c r="I153" s="520">
        <v>516</v>
      </c>
    </row>
    <row r="154" spans="1:10" ht="17.25" customHeight="1" x14ac:dyDescent="0.3">
      <c r="A154" s="493"/>
      <c r="B154" s="625" t="s">
        <v>106</v>
      </c>
      <c r="C154" s="625"/>
      <c r="D154" s="530">
        <f>D149+D150+D151+D152+D153</f>
        <v>810</v>
      </c>
      <c r="E154" s="530">
        <f t="shared" ref="E154:H154" si="24">E149+E150+E151+E152+E153</f>
        <v>26.799999999999997</v>
      </c>
      <c r="F154" s="530">
        <f t="shared" si="24"/>
        <v>27.39</v>
      </c>
      <c r="G154" s="530">
        <f t="shared" si="24"/>
        <v>94.889999999999986</v>
      </c>
      <c r="H154" s="530">
        <f t="shared" si="24"/>
        <v>741.93</v>
      </c>
      <c r="I154" s="520"/>
      <c r="J154" s="524">
        <f>H154/H158</f>
        <v>0.54832272797818316</v>
      </c>
    </row>
    <row r="155" spans="1:10" ht="19.2" customHeight="1" x14ac:dyDescent="0.3">
      <c r="A155" s="493"/>
      <c r="B155" s="626" t="s">
        <v>524</v>
      </c>
      <c r="C155" s="538" t="s">
        <v>530</v>
      </c>
      <c r="D155" s="520">
        <v>200</v>
      </c>
      <c r="E155" s="520">
        <v>3.16</v>
      </c>
      <c r="F155" s="520">
        <v>2.68</v>
      </c>
      <c r="G155" s="520">
        <v>15.94</v>
      </c>
      <c r="H155" s="520">
        <v>100.6</v>
      </c>
      <c r="I155" s="520">
        <v>379</v>
      </c>
    </row>
    <row r="156" spans="1:10" ht="16.8" customHeight="1" x14ac:dyDescent="0.3">
      <c r="A156" s="493"/>
      <c r="B156" s="627"/>
      <c r="C156" s="520" t="s">
        <v>556</v>
      </c>
      <c r="D156" s="520">
        <v>65</v>
      </c>
      <c r="E156" s="520">
        <v>4.55</v>
      </c>
      <c r="F156" s="520">
        <v>13.65</v>
      </c>
      <c r="G156" s="520">
        <v>34.450000000000003</v>
      </c>
      <c r="H156" s="520">
        <v>279.5</v>
      </c>
      <c r="I156" s="520"/>
    </row>
    <row r="157" spans="1:10" ht="19.2" customHeight="1" x14ac:dyDescent="0.3">
      <c r="A157" s="493"/>
      <c r="B157" s="625" t="s">
        <v>527</v>
      </c>
      <c r="C157" s="625"/>
      <c r="D157" s="531">
        <f>D155+D156</f>
        <v>265</v>
      </c>
      <c r="E157" s="531">
        <f t="shared" ref="E157:H157" si="25">E155+E156</f>
        <v>7.71</v>
      </c>
      <c r="F157" s="531">
        <f t="shared" si="25"/>
        <v>16.330000000000002</v>
      </c>
      <c r="G157" s="531">
        <f t="shared" si="25"/>
        <v>50.39</v>
      </c>
      <c r="H157" s="531">
        <f t="shared" si="25"/>
        <v>380.1</v>
      </c>
      <c r="I157" s="520"/>
      <c r="J157" s="524">
        <f>H157/H158</f>
        <v>0.28091257787730306</v>
      </c>
    </row>
    <row r="158" spans="1:10" ht="17.25" customHeight="1" x14ac:dyDescent="0.3">
      <c r="A158" s="493"/>
      <c r="B158" s="625" t="s">
        <v>107</v>
      </c>
      <c r="C158" s="625"/>
      <c r="D158" s="530">
        <f>D148+D154</f>
        <v>1270</v>
      </c>
      <c r="E158" s="530">
        <f>E148+E154</f>
        <v>52.199999999999996</v>
      </c>
      <c r="F158" s="530">
        <f>F148+F154</f>
        <v>57.930000000000007</v>
      </c>
      <c r="G158" s="530">
        <f>G148+G154</f>
        <v>154.02999999999997</v>
      </c>
      <c r="H158" s="530">
        <f>H148+H154</f>
        <v>1353.0900000000001</v>
      </c>
      <c r="I158" s="531"/>
    </row>
    <row r="159" spans="1:10" ht="17.25" customHeight="1" x14ac:dyDescent="0.3">
      <c r="A159" s="493"/>
      <c r="B159" s="629" t="s">
        <v>61</v>
      </c>
      <c r="C159" s="630"/>
      <c r="D159" s="630"/>
      <c r="E159" s="630"/>
      <c r="F159" s="630"/>
      <c r="G159" s="630"/>
      <c r="H159" s="630"/>
      <c r="I159" s="631"/>
    </row>
    <row r="160" spans="1:10" ht="17.25" customHeight="1" x14ac:dyDescent="0.3">
      <c r="A160" s="493"/>
      <c r="B160" s="626" t="s">
        <v>39</v>
      </c>
      <c r="C160" s="528" t="s">
        <v>441</v>
      </c>
      <c r="D160" s="527">
        <v>200</v>
      </c>
      <c r="E160" s="527">
        <v>5.7</v>
      </c>
      <c r="F160" s="527">
        <v>5.26</v>
      </c>
      <c r="G160" s="527">
        <v>18.98</v>
      </c>
      <c r="H160" s="527">
        <v>146</v>
      </c>
      <c r="I160" s="520">
        <v>165</v>
      </c>
    </row>
    <row r="161" spans="1:11" ht="17.25" customHeight="1" x14ac:dyDescent="0.3">
      <c r="A161" s="493"/>
      <c r="B161" s="628"/>
      <c r="C161" s="525" t="s">
        <v>37</v>
      </c>
      <c r="D161" s="520">
        <v>50</v>
      </c>
      <c r="E161" s="520">
        <v>6.25</v>
      </c>
      <c r="F161" s="520">
        <v>3.75</v>
      </c>
      <c r="G161" s="520">
        <v>18.13</v>
      </c>
      <c r="H161" s="520">
        <v>133.75</v>
      </c>
      <c r="I161" s="520">
        <v>3</v>
      </c>
    </row>
    <row r="162" spans="1:11" ht="17.25" customHeight="1" x14ac:dyDescent="0.3">
      <c r="A162" s="493"/>
      <c r="B162" s="628"/>
      <c r="C162" s="520" t="s">
        <v>463</v>
      </c>
      <c r="D162" s="527">
        <v>200</v>
      </c>
      <c r="E162" s="527">
        <v>0.1</v>
      </c>
      <c r="F162" s="527">
        <v>0.04</v>
      </c>
      <c r="G162" s="527">
        <v>9.9</v>
      </c>
      <c r="H162" s="526">
        <v>35</v>
      </c>
      <c r="I162" s="520">
        <v>268</v>
      </c>
    </row>
    <row r="163" spans="1:11" ht="17.25" customHeight="1" x14ac:dyDescent="0.3">
      <c r="A163" s="493"/>
      <c r="B163" s="627"/>
      <c r="C163" s="528" t="s">
        <v>436</v>
      </c>
      <c r="D163" s="527">
        <v>180</v>
      </c>
      <c r="E163" s="529">
        <v>2.25</v>
      </c>
      <c r="F163" s="529">
        <v>0.5</v>
      </c>
      <c r="G163" s="529">
        <v>20.25</v>
      </c>
      <c r="H163" s="529">
        <v>107.5</v>
      </c>
      <c r="I163" s="520"/>
    </row>
    <row r="164" spans="1:11" ht="17.25" customHeight="1" x14ac:dyDescent="0.3">
      <c r="A164" s="493"/>
      <c r="B164" s="625" t="s">
        <v>102</v>
      </c>
      <c r="C164" s="625"/>
      <c r="D164" s="530">
        <f>D160+D161+D162+D163</f>
        <v>630</v>
      </c>
      <c r="E164" s="530">
        <f t="shared" ref="E164:H164" si="26">E160+E161+E162+E163</f>
        <v>14.299999999999999</v>
      </c>
      <c r="F164" s="530">
        <f t="shared" si="26"/>
        <v>9.5499999999999989</v>
      </c>
      <c r="G164" s="530">
        <f t="shared" si="26"/>
        <v>67.259999999999991</v>
      </c>
      <c r="H164" s="530">
        <f t="shared" si="26"/>
        <v>422.25</v>
      </c>
      <c r="I164" s="520"/>
      <c r="J164" s="523">
        <f>H164/H175</f>
        <v>0.29643020113026086</v>
      </c>
      <c r="K164">
        <v>3</v>
      </c>
    </row>
    <row r="165" spans="1:11" ht="17.25" customHeight="1" x14ac:dyDescent="0.3">
      <c r="A165" s="493"/>
      <c r="B165" s="626" t="s">
        <v>41</v>
      </c>
      <c r="C165" s="532" t="s">
        <v>439</v>
      </c>
      <c r="D165" s="527">
        <v>100</v>
      </c>
      <c r="E165" s="527">
        <v>1.1000000000000001</v>
      </c>
      <c r="F165" s="527">
        <v>0.2</v>
      </c>
      <c r="G165" s="527">
        <v>3.8</v>
      </c>
      <c r="H165" s="526">
        <v>22</v>
      </c>
      <c r="I165" s="527">
        <v>71</v>
      </c>
    </row>
    <row r="166" spans="1:11" ht="27" customHeight="1" x14ac:dyDescent="0.3">
      <c r="A166" s="493"/>
      <c r="B166" s="628"/>
      <c r="C166" s="538" t="s">
        <v>445</v>
      </c>
      <c r="D166" s="527">
        <v>250</v>
      </c>
      <c r="E166" s="533">
        <v>2.2999999999999998</v>
      </c>
      <c r="F166" s="533">
        <v>4.25</v>
      </c>
      <c r="G166" s="533">
        <v>15.13</v>
      </c>
      <c r="H166" s="533">
        <v>108</v>
      </c>
      <c r="I166" s="527">
        <v>144</v>
      </c>
    </row>
    <row r="167" spans="1:11" ht="17.25" customHeight="1" x14ac:dyDescent="0.3">
      <c r="A167" s="493"/>
      <c r="B167" s="628"/>
      <c r="C167" s="528" t="s">
        <v>13</v>
      </c>
      <c r="D167" s="527">
        <v>200</v>
      </c>
      <c r="E167" s="527">
        <v>11.4</v>
      </c>
      <c r="F167" s="527">
        <v>10.46</v>
      </c>
      <c r="G167" s="527">
        <v>49.44</v>
      </c>
      <c r="H167" s="527">
        <v>337.4</v>
      </c>
      <c r="I167" s="527">
        <v>237</v>
      </c>
    </row>
    <row r="168" spans="1:11" ht="17.25" customHeight="1" x14ac:dyDescent="0.3">
      <c r="A168" s="493"/>
      <c r="B168" s="628"/>
      <c r="C168" s="528" t="s">
        <v>442</v>
      </c>
      <c r="D168" s="527">
        <v>100</v>
      </c>
      <c r="E168" s="527">
        <v>10.64</v>
      </c>
      <c r="F168" s="527">
        <v>28.19</v>
      </c>
      <c r="G168" s="527">
        <v>2.89</v>
      </c>
      <c r="H168" s="526">
        <v>309</v>
      </c>
      <c r="I168" s="527">
        <v>260</v>
      </c>
    </row>
    <row r="169" spans="1:11" ht="17.25" customHeight="1" x14ac:dyDescent="0.3">
      <c r="A169" s="493"/>
      <c r="B169" s="628"/>
      <c r="C169" s="538" t="s">
        <v>482</v>
      </c>
      <c r="D169" s="520">
        <v>200</v>
      </c>
      <c r="E169" s="520">
        <v>0.5</v>
      </c>
      <c r="F169" s="520">
        <v>0</v>
      </c>
      <c r="G169" s="520">
        <v>27</v>
      </c>
      <c r="H169" s="520">
        <v>110</v>
      </c>
      <c r="I169" s="520">
        <v>508</v>
      </c>
    </row>
    <row r="170" spans="1:11" ht="17.25" customHeight="1" x14ac:dyDescent="0.3">
      <c r="A170" s="493"/>
      <c r="B170" s="628"/>
      <c r="C170" s="528" t="s">
        <v>105</v>
      </c>
      <c r="D170" s="527">
        <v>60</v>
      </c>
      <c r="E170" s="526">
        <v>4.2</v>
      </c>
      <c r="F170" s="526">
        <v>0.66</v>
      </c>
      <c r="G170" s="526">
        <v>24.18</v>
      </c>
      <c r="H170" s="526">
        <v>115.8</v>
      </c>
      <c r="I170" s="520">
        <v>516</v>
      </c>
    </row>
    <row r="171" spans="1:11" ht="17.25" customHeight="1" x14ac:dyDescent="0.3">
      <c r="A171" s="493"/>
      <c r="B171" s="625" t="s">
        <v>106</v>
      </c>
      <c r="C171" s="625"/>
      <c r="D171" s="530">
        <f>D165+D166+D167+D168+D169+D170</f>
        <v>910</v>
      </c>
      <c r="E171" s="530">
        <f t="shared" ref="E171:H171" si="27">E165+E166+E167+E168+E169+E170</f>
        <v>30.14</v>
      </c>
      <c r="F171" s="530">
        <f t="shared" si="27"/>
        <v>43.76</v>
      </c>
      <c r="G171" s="530">
        <f t="shared" si="27"/>
        <v>122.44</v>
      </c>
      <c r="H171" s="530">
        <f t="shared" si="27"/>
        <v>1002.1999999999999</v>
      </c>
      <c r="I171" s="520"/>
      <c r="J171" s="524">
        <f>H171/H175</f>
        <v>0.70356979886973925</v>
      </c>
    </row>
    <row r="172" spans="1:11" ht="17.25" customHeight="1" x14ac:dyDescent="0.3">
      <c r="A172" s="493"/>
      <c r="B172" s="626" t="s">
        <v>524</v>
      </c>
      <c r="C172" s="520" t="s">
        <v>525</v>
      </c>
      <c r="D172" s="520">
        <v>200</v>
      </c>
      <c r="E172" s="520">
        <v>5.7</v>
      </c>
      <c r="F172" s="520">
        <v>6.3</v>
      </c>
      <c r="G172" s="520">
        <v>7.8</v>
      </c>
      <c r="H172" s="520">
        <v>114</v>
      </c>
      <c r="I172" s="520">
        <v>280</v>
      </c>
    </row>
    <row r="173" spans="1:11" ht="17.25" customHeight="1" x14ac:dyDescent="0.3">
      <c r="A173" s="493"/>
      <c r="B173" s="627"/>
      <c r="C173" s="520" t="s">
        <v>528</v>
      </c>
      <c r="D173" s="520">
        <v>65</v>
      </c>
      <c r="E173" s="520">
        <v>4.55</v>
      </c>
      <c r="F173" s="520">
        <v>13.65</v>
      </c>
      <c r="G173" s="520">
        <v>34.450000000000003</v>
      </c>
      <c r="H173" s="520">
        <v>279.5</v>
      </c>
      <c r="I173" s="520"/>
    </row>
    <row r="174" spans="1:11" ht="17.25" customHeight="1" x14ac:dyDescent="0.3">
      <c r="A174" s="493"/>
      <c r="B174" s="625" t="s">
        <v>527</v>
      </c>
      <c r="C174" s="625"/>
      <c r="D174" s="531">
        <f>D172+D173</f>
        <v>265</v>
      </c>
      <c r="E174" s="531">
        <f t="shared" ref="E174:H174" si="28">E172+E173</f>
        <v>10.25</v>
      </c>
      <c r="F174" s="531">
        <f t="shared" si="28"/>
        <v>19.95</v>
      </c>
      <c r="G174" s="531">
        <f t="shared" si="28"/>
        <v>42.25</v>
      </c>
      <c r="H174" s="531">
        <f t="shared" si="28"/>
        <v>393.5</v>
      </c>
      <c r="I174" s="520"/>
      <c r="J174" s="524">
        <f>H174/H175</f>
        <v>0.27624697251570784</v>
      </c>
    </row>
    <row r="175" spans="1:11" ht="17.25" customHeight="1" x14ac:dyDescent="0.3">
      <c r="A175" s="493"/>
      <c r="B175" s="625" t="s">
        <v>107</v>
      </c>
      <c r="C175" s="625"/>
      <c r="D175" s="530">
        <f>D164+D171</f>
        <v>1540</v>
      </c>
      <c r="E175" s="530">
        <f>E164+E171</f>
        <v>44.44</v>
      </c>
      <c r="F175" s="530">
        <f>F164+F171</f>
        <v>53.309999999999995</v>
      </c>
      <c r="G175" s="530">
        <f>G164+G171</f>
        <v>189.7</v>
      </c>
      <c r="H175" s="530">
        <f>H164+H171</f>
        <v>1424.4499999999998</v>
      </c>
      <c r="I175" s="531"/>
    </row>
    <row r="176" spans="1:11" ht="17.25" customHeight="1" x14ac:dyDescent="0.3">
      <c r="A176" s="493"/>
      <c r="B176" s="629" t="s">
        <v>54</v>
      </c>
      <c r="C176" s="630"/>
      <c r="D176" s="630"/>
      <c r="E176" s="630"/>
      <c r="F176" s="630"/>
      <c r="G176" s="630"/>
      <c r="H176" s="630"/>
      <c r="I176" s="631"/>
    </row>
    <row r="177" spans="1:10" ht="17.25" customHeight="1" x14ac:dyDescent="0.3">
      <c r="A177" s="493"/>
      <c r="B177" s="626" t="s">
        <v>39</v>
      </c>
      <c r="C177" s="539" t="s">
        <v>118</v>
      </c>
      <c r="D177" s="540">
        <v>200</v>
      </c>
      <c r="E177" s="533">
        <v>5.62</v>
      </c>
      <c r="F177" s="533">
        <v>7.78</v>
      </c>
      <c r="G177" s="533">
        <v>39.020000000000003</v>
      </c>
      <c r="H177" s="533">
        <v>249.2</v>
      </c>
      <c r="I177" s="520">
        <v>181</v>
      </c>
    </row>
    <row r="178" spans="1:10" ht="17.25" customHeight="1" x14ac:dyDescent="0.3">
      <c r="A178" s="493"/>
      <c r="B178" s="628"/>
      <c r="C178" s="525" t="s">
        <v>119</v>
      </c>
      <c r="D178" s="520">
        <v>50</v>
      </c>
      <c r="E178" s="520">
        <v>3</v>
      </c>
      <c r="F178" s="520">
        <v>10.75</v>
      </c>
      <c r="G178" s="520">
        <v>18.25</v>
      </c>
      <c r="H178" s="520">
        <v>182.5</v>
      </c>
      <c r="I178" s="520">
        <v>1</v>
      </c>
    </row>
    <row r="179" spans="1:10" ht="17.25" customHeight="1" x14ac:dyDescent="0.3">
      <c r="A179" s="493"/>
      <c r="B179" s="628"/>
      <c r="C179" s="528" t="s">
        <v>1</v>
      </c>
      <c r="D179" s="520">
        <v>200</v>
      </c>
      <c r="E179" s="527">
        <v>0.1</v>
      </c>
      <c r="F179" s="527">
        <v>0</v>
      </c>
      <c r="G179" s="527">
        <v>15.2</v>
      </c>
      <c r="H179" s="527">
        <v>61</v>
      </c>
      <c r="I179" s="520">
        <v>494</v>
      </c>
    </row>
    <row r="180" spans="1:10" ht="17.25" hidden="1" customHeight="1" x14ac:dyDescent="0.3">
      <c r="A180" s="493"/>
      <c r="B180" s="541"/>
      <c r="C180" s="528" t="s">
        <v>321</v>
      </c>
      <c r="D180" s="527">
        <v>150</v>
      </c>
      <c r="E180" s="529">
        <v>1.5</v>
      </c>
      <c r="F180" s="529">
        <v>0.5</v>
      </c>
      <c r="G180" s="529">
        <v>21</v>
      </c>
      <c r="H180" s="529">
        <v>96</v>
      </c>
      <c r="I180" s="520">
        <v>112</v>
      </c>
    </row>
    <row r="181" spans="1:10" ht="17.25" customHeight="1" x14ac:dyDescent="0.3">
      <c r="A181" s="493"/>
      <c r="B181" s="625" t="s">
        <v>102</v>
      </c>
      <c r="C181" s="625"/>
      <c r="D181" s="530">
        <f>D177+D178+D179</f>
        <v>450</v>
      </c>
      <c r="E181" s="530">
        <f t="shared" ref="E181:H181" si="29">E177+E178+E179</f>
        <v>8.7200000000000006</v>
      </c>
      <c r="F181" s="530">
        <f t="shared" si="29"/>
        <v>18.53</v>
      </c>
      <c r="G181" s="530">
        <f t="shared" si="29"/>
        <v>72.47</v>
      </c>
      <c r="H181" s="530">
        <f t="shared" si="29"/>
        <v>492.7</v>
      </c>
      <c r="I181" s="520"/>
      <c r="J181" s="524">
        <f>H181/H192</f>
        <v>0.3700476923654662</v>
      </c>
    </row>
    <row r="182" spans="1:10" ht="17.25" customHeight="1" x14ac:dyDescent="0.3">
      <c r="A182" s="493"/>
      <c r="B182" s="626" t="s">
        <v>41</v>
      </c>
      <c r="C182" s="532" t="s">
        <v>218</v>
      </c>
      <c r="D182" s="520">
        <v>100</v>
      </c>
      <c r="E182" s="520">
        <v>0.9</v>
      </c>
      <c r="F182" s="520">
        <v>5.0999999999999996</v>
      </c>
      <c r="G182" s="520">
        <v>3.6</v>
      </c>
      <c r="H182" s="533">
        <v>64</v>
      </c>
      <c r="I182" s="527">
        <v>31</v>
      </c>
    </row>
    <row r="183" spans="1:10" ht="17.25" customHeight="1" x14ac:dyDescent="0.3">
      <c r="A183" s="493"/>
      <c r="B183" s="628"/>
      <c r="C183" s="528" t="s">
        <v>120</v>
      </c>
      <c r="D183" s="527">
        <v>250</v>
      </c>
      <c r="E183" s="527">
        <v>1.83</v>
      </c>
      <c r="F183" s="527">
        <v>5</v>
      </c>
      <c r="G183" s="527">
        <v>10.65</v>
      </c>
      <c r="H183" s="526">
        <v>95</v>
      </c>
      <c r="I183" s="527">
        <v>128</v>
      </c>
    </row>
    <row r="184" spans="1:10" ht="17.25" customHeight="1" x14ac:dyDescent="0.3">
      <c r="A184" s="493"/>
      <c r="B184" s="628"/>
      <c r="C184" s="528" t="s">
        <v>114</v>
      </c>
      <c r="D184" s="527">
        <v>200</v>
      </c>
      <c r="E184" s="527">
        <v>7.54</v>
      </c>
      <c r="F184" s="527">
        <v>0.9</v>
      </c>
      <c r="G184" s="527">
        <v>38.72</v>
      </c>
      <c r="H184" s="526">
        <v>193.2</v>
      </c>
      <c r="I184" s="527">
        <v>291</v>
      </c>
    </row>
    <row r="185" spans="1:10" ht="29.4" customHeight="1" x14ac:dyDescent="0.3">
      <c r="A185" s="493"/>
      <c r="B185" s="628"/>
      <c r="C185" s="528" t="s">
        <v>223</v>
      </c>
      <c r="D185" s="527">
        <v>100</v>
      </c>
      <c r="E185" s="542">
        <v>15.8</v>
      </c>
      <c r="F185" s="542">
        <v>16.420000000000002</v>
      </c>
      <c r="G185" s="526">
        <v>16.829999999999998</v>
      </c>
      <c r="H185" s="526">
        <v>278.75</v>
      </c>
      <c r="I185" s="527">
        <v>305</v>
      </c>
    </row>
    <row r="186" spans="1:10" ht="17.25" customHeight="1" x14ac:dyDescent="0.3">
      <c r="A186" s="493"/>
      <c r="B186" s="628"/>
      <c r="C186" s="528" t="s">
        <v>8</v>
      </c>
      <c r="D186" s="520">
        <v>200</v>
      </c>
      <c r="E186" s="520">
        <v>1</v>
      </c>
      <c r="F186" s="520">
        <v>0.2</v>
      </c>
      <c r="G186" s="520">
        <v>0.2</v>
      </c>
      <c r="H186" s="533">
        <v>92</v>
      </c>
      <c r="I186" s="527">
        <v>518</v>
      </c>
    </row>
    <row r="187" spans="1:10" ht="17.25" customHeight="1" x14ac:dyDescent="0.3">
      <c r="A187" s="493"/>
      <c r="B187" s="628"/>
      <c r="C187" s="528" t="s">
        <v>105</v>
      </c>
      <c r="D187" s="527">
        <v>60</v>
      </c>
      <c r="E187" s="526">
        <v>4.2</v>
      </c>
      <c r="F187" s="526">
        <v>0.66</v>
      </c>
      <c r="G187" s="526">
        <v>24.18</v>
      </c>
      <c r="H187" s="526">
        <v>115.8</v>
      </c>
      <c r="I187" s="520">
        <v>516</v>
      </c>
    </row>
    <row r="188" spans="1:10" ht="17.25" customHeight="1" x14ac:dyDescent="0.3">
      <c r="A188" s="493"/>
      <c r="B188" s="625" t="s">
        <v>106</v>
      </c>
      <c r="C188" s="625"/>
      <c r="D188" s="530">
        <f>D182+D183+D184+D185+D186+D187</f>
        <v>910</v>
      </c>
      <c r="E188" s="530">
        <f t="shared" ref="E188:H188" si="30">E182+E183+E184+E185+E186+E187</f>
        <v>31.27</v>
      </c>
      <c r="F188" s="530">
        <f t="shared" si="30"/>
        <v>28.28</v>
      </c>
      <c r="G188" s="530">
        <f t="shared" si="30"/>
        <v>94.18</v>
      </c>
      <c r="H188" s="530">
        <f t="shared" si="30"/>
        <v>838.75</v>
      </c>
      <c r="I188" s="520"/>
      <c r="J188" s="524">
        <f>H188/H192</f>
        <v>0.6299523076345338</v>
      </c>
    </row>
    <row r="189" spans="1:10" ht="15" customHeight="1" x14ac:dyDescent="0.3">
      <c r="A189" s="493"/>
      <c r="B189" s="626" t="s">
        <v>524</v>
      </c>
      <c r="C189" s="538" t="s">
        <v>530</v>
      </c>
      <c r="D189" s="520">
        <v>200</v>
      </c>
      <c r="E189" s="520">
        <v>3.16</v>
      </c>
      <c r="F189" s="520">
        <v>2.68</v>
      </c>
      <c r="G189" s="520">
        <v>15.94</v>
      </c>
      <c r="H189" s="520">
        <v>100.6</v>
      </c>
      <c r="I189" s="520">
        <v>379</v>
      </c>
    </row>
    <row r="190" spans="1:10" ht="16.2" customHeight="1" x14ac:dyDescent="0.3">
      <c r="A190" s="493"/>
      <c r="B190" s="627"/>
      <c r="C190" s="520" t="s">
        <v>558</v>
      </c>
      <c r="D190" s="520">
        <v>65</v>
      </c>
      <c r="E190" s="520">
        <v>4.55</v>
      </c>
      <c r="F190" s="520">
        <v>13.65</v>
      </c>
      <c r="G190" s="520">
        <v>34.450000000000003</v>
      </c>
      <c r="H190" s="520">
        <v>279.5</v>
      </c>
      <c r="I190" s="520"/>
    </row>
    <row r="191" spans="1:10" ht="17.25" customHeight="1" x14ac:dyDescent="0.3">
      <c r="A191" s="493"/>
      <c r="B191" s="625" t="s">
        <v>527</v>
      </c>
      <c r="C191" s="625"/>
      <c r="D191" s="531">
        <f>D189+D190</f>
        <v>265</v>
      </c>
      <c r="E191" s="531">
        <f t="shared" ref="E191:H191" si="31">E189+E190</f>
        <v>7.71</v>
      </c>
      <c r="F191" s="531">
        <f t="shared" si="31"/>
        <v>16.330000000000002</v>
      </c>
      <c r="G191" s="531">
        <f t="shared" si="31"/>
        <v>50.39</v>
      </c>
      <c r="H191" s="531">
        <f t="shared" si="31"/>
        <v>380.1</v>
      </c>
      <c r="I191" s="520"/>
      <c r="J191" s="524">
        <f>H191/H192</f>
        <v>0.28547823801119082</v>
      </c>
    </row>
    <row r="192" spans="1:10" ht="17.25" customHeight="1" x14ac:dyDescent="0.3">
      <c r="A192" s="493"/>
      <c r="B192" s="625" t="s">
        <v>107</v>
      </c>
      <c r="C192" s="625"/>
      <c r="D192" s="530">
        <f>D181+D188</f>
        <v>1360</v>
      </c>
      <c r="E192" s="530">
        <f>E181+E188</f>
        <v>39.99</v>
      </c>
      <c r="F192" s="530">
        <f>F181+F188</f>
        <v>46.81</v>
      </c>
      <c r="G192" s="530">
        <f>G181+G188</f>
        <v>166.65</v>
      </c>
      <c r="H192" s="530">
        <f>H181+H188</f>
        <v>1331.45</v>
      </c>
      <c r="I192" s="531"/>
    </row>
    <row r="193" spans="1:9" ht="17.25" customHeight="1" x14ac:dyDescent="0.3">
      <c r="A193" s="493"/>
      <c r="B193" s="494"/>
      <c r="C193" s="494"/>
      <c r="D193" s="494"/>
      <c r="E193" s="494"/>
      <c r="F193" s="494"/>
      <c r="G193" s="494"/>
      <c r="H193" s="494"/>
      <c r="I193" s="494"/>
    </row>
    <row r="194" spans="1:9" ht="17.25" customHeight="1" x14ac:dyDescent="0.3">
      <c r="A194" s="493"/>
      <c r="B194" s="637" t="s">
        <v>547</v>
      </c>
      <c r="C194" s="638"/>
      <c r="D194" s="639"/>
      <c r="E194" s="543">
        <f>(E40+E56+E73+E90+E107+E125+E142+E158+E175+E192)/10</f>
        <v>48.616999999999997</v>
      </c>
      <c r="F194" s="543">
        <f>(F40+F56+F73+F90+F107+F125+F142+F158+F175+F192)/10</f>
        <v>54.291000000000011</v>
      </c>
      <c r="G194" s="543">
        <f>(G40+G56+G73+G90+G107+G125+G142+G158+G175+G192)/10</f>
        <v>183.852</v>
      </c>
      <c r="H194" s="543">
        <f>(H40+H56+H73+H90+H107+H125+H142+H158+H175+H192)/10</f>
        <v>1458.6770000000001</v>
      </c>
      <c r="I194" s="494"/>
    </row>
    <row r="195" spans="1:9" ht="17.25" customHeight="1" x14ac:dyDescent="0.3">
      <c r="A195" s="493"/>
      <c r="B195" s="637" t="s">
        <v>79</v>
      </c>
      <c r="C195" s="638"/>
      <c r="D195" s="639"/>
      <c r="E195" s="543">
        <v>46.2</v>
      </c>
      <c r="F195" s="543">
        <v>47.4</v>
      </c>
      <c r="G195" s="543">
        <v>201</v>
      </c>
      <c r="H195" s="543">
        <v>1410</v>
      </c>
      <c r="I195" s="494"/>
    </row>
    <row r="196" spans="1:9" ht="17.25" customHeight="1" x14ac:dyDescent="0.3">
      <c r="A196" s="493"/>
      <c r="B196" s="637" t="s">
        <v>80</v>
      </c>
      <c r="C196" s="638"/>
      <c r="D196" s="639"/>
      <c r="E196" s="544">
        <f>E194/E195*100</f>
        <v>105.23160173160171</v>
      </c>
      <c r="F196" s="544">
        <f t="shared" ref="F196:H196" si="32">F194/F195*100</f>
        <v>114.53797468354435</v>
      </c>
      <c r="G196" s="544">
        <f t="shared" si="32"/>
        <v>91.468656716417911</v>
      </c>
      <c r="H196" s="544">
        <f t="shared" si="32"/>
        <v>103.45226950354612</v>
      </c>
      <c r="I196" s="494"/>
    </row>
    <row r="197" spans="1:9" x14ac:dyDescent="0.3">
      <c r="A197" s="493"/>
      <c r="B197" s="493"/>
      <c r="C197" s="493"/>
      <c r="D197" s="493"/>
      <c r="E197" s="493"/>
      <c r="F197" s="493"/>
      <c r="G197" s="493"/>
      <c r="H197" s="493"/>
      <c r="I197" s="493"/>
    </row>
    <row r="198" spans="1:9" x14ac:dyDescent="0.3">
      <c r="A198" s="493"/>
      <c r="B198" s="493"/>
      <c r="C198" s="493"/>
      <c r="D198" s="493"/>
      <c r="E198" s="493"/>
      <c r="F198" s="493"/>
      <c r="G198" s="493"/>
      <c r="H198" s="493"/>
      <c r="I198" s="493"/>
    </row>
  </sheetData>
  <mergeCells count="96">
    <mergeCell ref="I21:I22"/>
    <mergeCell ref="B13:I13"/>
    <mergeCell ref="B14:I14"/>
    <mergeCell ref="B15:I15"/>
    <mergeCell ref="B16:I16"/>
    <mergeCell ref="B17:I17"/>
    <mergeCell ref="B21:B22"/>
    <mergeCell ref="C21:C22"/>
    <mergeCell ref="D21:D22"/>
    <mergeCell ref="E21:G21"/>
    <mergeCell ref="H21:H22"/>
    <mergeCell ref="B46:C46"/>
    <mergeCell ref="B23:I23"/>
    <mergeCell ref="B24:I24"/>
    <mergeCell ref="B29:C29"/>
    <mergeCell ref="B30:B35"/>
    <mergeCell ref="B36:C36"/>
    <mergeCell ref="B40:C40"/>
    <mergeCell ref="B41:I41"/>
    <mergeCell ref="B25:B28"/>
    <mergeCell ref="B42:B45"/>
    <mergeCell ref="B37:B38"/>
    <mergeCell ref="B39:C39"/>
    <mergeCell ref="B52:C52"/>
    <mergeCell ref="B69:C69"/>
    <mergeCell ref="B57:I57"/>
    <mergeCell ref="B62:C62"/>
    <mergeCell ref="B63:B68"/>
    <mergeCell ref="B58:B61"/>
    <mergeCell ref="B53:B54"/>
    <mergeCell ref="B55:C55"/>
    <mergeCell ref="B106:C106"/>
    <mergeCell ref="B47:B51"/>
    <mergeCell ref="B56:C56"/>
    <mergeCell ref="B192:C192"/>
    <mergeCell ref="B194:D194"/>
    <mergeCell ref="B164:C164"/>
    <mergeCell ref="B165:B170"/>
    <mergeCell ref="B171:C171"/>
    <mergeCell ref="B154:C154"/>
    <mergeCell ref="B158:C158"/>
    <mergeCell ref="B159:I159"/>
    <mergeCell ref="B126:I126"/>
    <mergeCell ref="B127:B129"/>
    <mergeCell ref="B131:C131"/>
    <mergeCell ref="B132:B137"/>
    <mergeCell ref="B91:I91"/>
    <mergeCell ref="B148:C148"/>
    <mergeCell ref="B144:B147"/>
    <mergeCell ref="B110:B113"/>
    <mergeCell ref="B108:I108"/>
    <mergeCell ref="B114:C114"/>
    <mergeCell ref="B115:B120"/>
    <mergeCell ref="B121:C121"/>
    <mergeCell ref="B109:I109"/>
    <mergeCell ref="B122:B123"/>
    <mergeCell ref="B124:C124"/>
    <mergeCell ref="B139:B140"/>
    <mergeCell ref="B141:C141"/>
    <mergeCell ref="B79:C79"/>
    <mergeCell ref="B80:B85"/>
    <mergeCell ref="B86:C86"/>
    <mergeCell ref="B75:B78"/>
    <mergeCell ref="B196:D196"/>
    <mergeCell ref="B175:C175"/>
    <mergeCell ref="B176:I176"/>
    <mergeCell ref="B177:B179"/>
    <mergeCell ref="B181:C181"/>
    <mergeCell ref="B182:B187"/>
    <mergeCell ref="B188:C188"/>
    <mergeCell ref="B195:D195"/>
    <mergeCell ref="B107:C107"/>
    <mergeCell ref="B138:C138"/>
    <mergeCell ref="B142:C142"/>
    <mergeCell ref="B143:I143"/>
    <mergeCell ref="B149:B153"/>
    <mergeCell ref="B125:C125"/>
    <mergeCell ref="B157:C157"/>
    <mergeCell ref="B172:B173"/>
    <mergeCell ref="B70:B71"/>
    <mergeCell ref="B72:C72"/>
    <mergeCell ref="B87:B88"/>
    <mergeCell ref="B89:C89"/>
    <mergeCell ref="B104:B105"/>
    <mergeCell ref="B103:C103"/>
    <mergeCell ref="B92:B94"/>
    <mergeCell ref="B96:C96"/>
    <mergeCell ref="B97:B102"/>
    <mergeCell ref="B73:C73"/>
    <mergeCell ref="B74:I74"/>
    <mergeCell ref="B90:C90"/>
    <mergeCell ref="B174:C174"/>
    <mergeCell ref="B189:B190"/>
    <mergeCell ref="B191:C191"/>
    <mergeCell ref="B160:B163"/>
    <mergeCell ref="B155:B156"/>
  </mergeCells>
  <pageMargins left="0.70866141732283472" right="0.70866141732283472" top="0.23622047244094491" bottom="0.23622047244094491" header="0.31496062992125984" footer="0.31496062992125984"/>
  <pageSetup paperSize="9" scale="93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96"/>
  <sheetViews>
    <sheetView topLeftCell="A166" zoomScale="90" zoomScaleNormal="90" workbookViewId="0">
      <selection activeCell="K185" sqref="K185"/>
    </sheetView>
  </sheetViews>
  <sheetFormatPr defaultRowHeight="14.4" x14ac:dyDescent="0.3"/>
  <cols>
    <col min="1" max="1" width="9.77734375" customWidth="1"/>
    <col min="2" max="2" width="26.44140625" customWidth="1"/>
    <col min="3" max="3" width="32.88671875" customWidth="1"/>
    <col min="4" max="4" width="11.109375" customWidth="1"/>
    <col min="5" max="5" width="11.33203125" customWidth="1"/>
    <col min="6" max="6" width="11.5546875" customWidth="1"/>
    <col min="7" max="7" width="10.6640625" customWidth="1"/>
    <col min="8" max="8" width="15.6640625" customWidth="1"/>
    <col min="9" max="9" width="10.6640625" customWidth="1"/>
  </cols>
  <sheetData>
    <row r="2" spans="2:12" x14ac:dyDescent="0.3">
      <c r="B2" s="396" t="s">
        <v>225</v>
      </c>
      <c r="C2" s="397"/>
      <c r="D2" s="397"/>
      <c r="E2" s="397" t="s">
        <v>226</v>
      </c>
      <c r="F2" s="397"/>
      <c r="G2" s="398"/>
      <c r="H2" s="396"/>
      <c r="I2" s="396"/>
    </row>
    <row r="3" spans="2:12" x14ac:dyDescent="0.3">
      <c r="B3" s="396" t="s">
        <v>227</v>
      </c>
      <c r="C3" s="397"/>
      <c r="D3" s="397"/>
      <c r="E3" s="397" t="s">
        <v>228</v>
      </c>
      <c r="F3" s="397"/>
      <c r="G3" s="398"/>
      <c r="H3" s="396"/>
      <c r="I3" s="396"/>
    </row>
    <row r="4" spans="2:12" x14ac:dyDescent="0.3">
      <c r="B4" s="396" t="s">
        <v>229</v>
      </c>
      <c r="C4" s="397"/>
      <c r="D4" s="397"/>
      <c r="E4" s="397" t="s">
        <v>230</v>
      </c>
      <c r="F4" s="397"/>
      <c r="G4" s="398"/>
      <c r="H4" s="396"/>
      <c r="I4" s="396"/>
    </row>
    <row r="5" spans="2:12" x14ac:dyDescent="0.3">
      <c r="B5" s="396" t="s">
        <v>231</v>
      </c>
      <c r="C5" s="397"/>
      <c r="D5" s="397"/>
      <c r="E5" s="397"/>
      <c r="F5" s="397"/>
      <c r="G5" s="397"/>
      <c r="H5" s="397"/>
      <c r="I5" s="397"/>
    </row>
    <row r="6" spans="2:12" x14ac:dyDescent="0.3">
      <c r="B6" s="396"/>
      <c r="C6" s="397"/>
      <c r="D6" s="397"/>
      <c r="E6" s="397"/>
      <c r="F6" s="397"/>
      <c r="G6" s="397"/>
      <c r="H6" s="397"/>
      <c r="I6" s="397"/>
    </row>
    <row r="7" spans="2:12" x14ac:dyDescent="0.3">
      <c r="B7" s="396"/>
      <c r="C7" s="397"/>
      <c r="D7" s="397"/>
      <c r="E7" s="397"/>
      <c r="F7" s="397"/>
      <c r="G7" s="397"/>
      <c r="H7" s="397"/>
      <c r="I7" s="397"/>
    </row>
    <row r="8" spans="2:12" x14ac:dyDescent="0.3">
      <c r="B8" s="399" t="s">
        <v>428</v>
      </c>
      <c r="C8" s="400" t="s">
        <v>232</v>
      </c>
      <c r="D8" s="401"/>
      <c r="E8" s="399" t="s">
        <v>429</v>
      </c>
      <c r="F8" s="398"/>
      <c r="G8" s="398"/>
      <c r="H8" s="399"/>
      <c r="I8" s="400" t="s">
        <v>409</v>
      </c>
    </row>
    <row r="9" spans="2:12" x14ac:dyDescent="0.3">
      <c r="B9" s="397"/>
      <c r="C9" s="397"/>
      <c r="D9" s="397"/>
      <c r="E9" s="397"/>
      <c r="F9" s="397"/>
      <c r="G9" s="397"/>
      <c r="H9" s="397"/>
      <c r="I9" s="397"/>
    </row>
    <row r="10" spans="2:12" x14ac:dyDescent="0.3">
      <c r="B10" s="397"/>
      <c r="C10" s="397"/>
      <c r="D10" s="397"/>
      <c r="E10" s="397"/>
      <c r="F10" s="397"/>
      <c r="G10" s="397"/>
      <c r="H10" s="397"/>
      <c r="I10" s="397"/>
    </row>
    <row r="11" spans="2:12" x14ac:dyDescent="0.3">
      <c r="B11" s="398"/>
      <c r="C11" s="398"/>
      <c r="D11" s="398"/>
      <c r="E11" s="398"/>
      <c r="F11" s="398"/>
      <c r="G11" s="398"/>
      <c r="H11" s="398"/>
      <c r="I11" s="398"/>
    </row>
    <row r="12" spans="2:12" x14ac:dyDescent="0.3">
      <c r="B12" s="398"/>
      <c r="C12" s="398"/>
      <c r="D12" s="398"/>
      <c r="E12" s="398"/>
      <c r="F12" s="398"/>
      <c r="G12" s="398"/>
      <c r="H12" s="398"/>
      <c r="I12" s="398"/>
    </row>
    <row r="13" spans="2:12" ht="20.399999999999999" x14ac:dyDescent="0.3">
      <c r="B13" s="598" t="s">
        <v>234</v>
      </c>
      <c r="C13" s="598"/>
      <c r="D13" s="598"/>
      <c r="E13" s="598"/>
      <c r="F13" s="598"/>
      <c r="G13" s="598"/>
      <c r="H13" s="598"/>
      <c r="I13" s="598"/>
      <c r="J13" s="246"/>
      <c r="K13" s="246"/>
      <c r="L13" s="246"/>
    </row>
    <row r="14" spans="2:12" ht="15.6" x14ac:dyDescent="0.3">
      <c r="B14" s="599" t="s">
        <v>235</v>
      </c>
      <c r="C14" s="599"/>
      <c r="D14" s="599"/>
      <c r="E14" s="599"/>
      <c r="F14" s="599"/>
      <c r="G14" s="599"/>
      <c r="H14" s="599"/>
      <c r="I14" s="599"/>
      <c r="J14" s="247"/>
      <c r="K14" s="247"/>
      <c r="L14" s="247"/>
    </row>
    <row r="15" spans="2:12" ht="15.6" x14ac:dyDescent="0.3">
      <c r="B15" s="599" t="s">
        <v>236</v>
      </c>
      <c r="C15" s="599"/>
      <c r="D15" s="599"/>
      <c r="E15" s="599"/>
      <c r="F15" s="599"/>
      <c r="G15" s="599"/>
      <c r="H15" s="599"/>
      <c r="I15" s="599"/>
      <c r="J15" s="247"/>
      <c r="K15" s="247"/>
      <c r="L15" s="247"/>
    </row>
    <row r="16" spans="2:12" ht="15.6" x14ac:dyDescent="0.3">
      <c r="B16" s="599" t="s">
        <v>437</v>
      </c>
      <c r="C16" s="599"/>
      <c r="D16" s="599"/>
      <c r="E16" s="599"/>
      <c r="F16" s="599"/>
      <c r="G16" s="599"/>
      <c r="H16" s="599"/>
      <c r="I16" s="599"/>
      <c r="J16" s="247"/>
      <c r="K16" s="247"/>
      <c r="L16" s="247"/>
    </row>
    <row r="17" spans="1:12" ht="15.6" x14ac:dyDescent="0.3">
      <c r="B17" s="599" t="s">
        <v>438</v>
      </c>
      <c r="C17" s="599"/>
      <c r="D17" s="599"/>
      <c r="E17" s="599"/>
      <c r="F17" s="599"/>
      <c r="G17" s="599"/>
      <c r="H17" s="599"/>
      <c r="I17" s="599"/>
      <c r="J17" s="247"/>
      <c r="K17" s="247"/>
      <c r="L17" s="247"/>
    </row>
    <row r="18" spans="1:12" x14ac:dyDescent="0.3">
      <c r="B18" s="402"/>
      <c r="C18" s="402"/>
      <c r="D18" s="402"/>
      <c r="E18" s="402"/>
      <c r="F18" s="402"/>
      <c r="G18" s="402"/>
      <c r="H18" s="402"/>
      <c r="I18" s="402"/>
    </row>
    <row r="19" spans="1:12" x14ac:dyDescent="0.3">
      <c r="B19" s="402"/>
      <c r="C19" s="402"/>
      <c r="D19" s="402"/>
      <c r="E19" s="402"/>
      <c r="F19" s="402"/>
      <c r="G19" s="402"/>
      <c r="H19" s="402"/>
      <c r="I19" s="402"/>
    </row>
    <row r="21" spans="1:12" ht="15" customHeight="1" x14ac:dyDescent="0.3">
      <c r="A21" s="493"/>
      <c r="B21" s="601" t="s">
        <v>93</v>
      </c>
      <c r="C21" s="601" t="s">
        <v>0</v>
      </c>
      <c r="D21" s="601" t="s">
        <v>94</v>
      </c>
      <c r="E21" s="603" t="s">
        <v>95</v>
      </c>
      <c r="F21" s="604"/>
      <c r="G21" s="605"/>
      <c r="H21" s="601" t="s">
        <v>96</v>
      </c>
      <c r="I21" s="601" t="s">
        <v>97</v>
      </c>
    </row>
    <row r="22" spans="1:12" ht="12.75" customHeight="1" x14ac:dyDescent="0.3">
      <c r="A22" s="493"/>
      <c r="B22" s="602"/>
      <c r="C22" s="602"/>
      <c r="D22" s="602"/>
      <c r="E22" s="235" t="s">
        <v>98</v>
      </c>
      <c r="F22" s="235" t="s">
        <v>99</v>
      </c>
      <c r="G22" s="235" t="s">
        <v>100</v>
      </c>
      <c r="H22" s="602"/>
      <c r="I22" s="602"/>
    </row>
    <row r="23" spans="1:12" x14ac:dyDescent="0.3">
      <c r="A23" s="493"/>
      <c r="B23" s="568" t="s">
        <v>101</v>
      </c>
      <c r="C23" s="569"/>
      <c r="D23" s="569"/>
      <c r="E23" s="569"/>
      <c r="F23" s="569"/>
      <c r="G23" s="569"/>
      <c r="H23" s="569"/>
      <c r="I23" s="570"/>
    </row>
    <row r="24" spans="1:12" x14ac:dyDescent="0.3">
      <c r="A24" s="493"/>
      <c r="B24" s="647" t="s">
        <v>38</v>
      </c>
      <c r="C24" s="648"/>
      <c r="D24" s="648"/>
      <c r="E24" s="648"/>
      <c r="F24" s="648"/>
      <c r="G24" s="648"/>
      <c r="H24" s="648"/>
      <c r="I24" s="649"/>
    </row>
    <row r="25" spans="1:12" ht="17.25" customHeight="1" x14ac:dyDescent="0.3">
      <c r="A25" s="493"/>
      <c r="B25" s="650" t="s">
        <v>39</v>
      </c>
      <c r="C25" s="221" t="s">
        <v>5</v>
      </c>
      <c r="D25" s="517">
        <v>200</v>
      </c>
      <c r="E25" s="517">
        <v>17.239999999999998</v>
      </c>
      <c r="F25" s="517">
        <v>26.76</v>
      </c>
      <c r="G25" s="517">
        <v>4.62</v>
      </c>
      <c r="H25" s="517">
        <v>326.16000000000003</v>
      </c>
      <c r="I25" s="517">
        <v>301</v>
      </c>
    </row>
    <row r="26" spans="1:12" ht="17.25" customHeight="1" x14ac:dyDescent="0.3">
      <c r="A26" s="493"/>
      <c r="B26" s="651"/>
      <c r="C26" s="221" t="s">
        <v>58</v>
      </c>
      <c r="D26" s="517">
        <v>60</v>
      </c>
      <c r="E26" s="222">
        <v>4.5599999999999996</v>
      </c>
      <c r="F26" s="222">
        <v>0.48</v>
      </c>
      <c r="G26" s="222">
        <v>29.52</v>
      </c>
      <c r="H26" s="222">
        <v>141</v>
      </c>
      <c r="I26" s="520">
        <v>108</v>
      </c>
    </row>
    <row r="27" spans="1:12" ht="17.25" customHeight="1" x14ac:dyDescent="0.3">
      <c r="A27" s="493"/>
      <c r="B27" s="651"/>
      <c r="C27" s="221" t="s">
        <v>1</v>
      </c>
      <c r="D27" s="517">
        <v>200</v>
      </c>
      <c r="E27" s="223">
        <v>0.1</v>
      </c>
      <c r="F27" s="223">
        <v>0</v>
      </c>
      <c r="G27" s="223">
        <v>15.2</v>
      </c>
      <c r="H27" s="223">
        <v>61</v>
      </c>
      <c r="I27" s="517">
        <v>494</v>
      </c>
    </row>
    <row r="28" spans="1:12" ht="17.25" customHeight="1" x14ac:dyDescent="0.3">
      <c r="A28" s="493"/>
      <c r="B28" s="652"/>
      <c r="C28" s="224" t="s">
        <v>436</v>
      </c>
      <c r="D28" s="223">
        <v>160</v>
      </c>
      <c r="E28" s="25">
        <v>0.99</v>
      </c>
      <c r="F28" s="25">
        <v>0.22</v>
      </c>
      <c r="G28" s="25">
        <v>8.91</v>
      </c>
      <c r="H28" s="25">
        <v>47.3</v>
      </c>
      <c r="I28" s="517">
        <v>112</v>
      </c>
    </row>
    <row r="29" spans="1:12" ht="17.25" customHeight="1" x14ac:dyDescent="0.3">
      <c r="A29" s="493"/>
      <c r="B29" s="592" t="s">
        <v>102</v>
      </c>
      <c r="C29" s="592"/>
      <c r="D29" s="232">
        <f>D25+D26+D27+D28</f>
        <v>620</v>
      </c>
      <c r="E29" s="232">
        <f t="shared" ref="E29:G29" si="0">E25+E26+E27+E28</f>
        <v>22.889999999999997</v>
      </c>
      <c r="F29" s="232">
        <f t="shared" si="0"/>
        <v>27.46</v>
      </c>
      <c r="G29" s="232">
        <f t="shared" si="0"/>
        <v>58.25</v>
      </c>
      <c r="H29" s="232">
        <f>H25+H26+H27+H28</f>
        <v>575.46</v>
      </c>
      <c r="I29" s="515"/>
      <c r="J29" s="524">
        <f>H29/H40</f>
        <v>0.29576596116484899</v>
      </c>
    </row>
    <row r="30" spans="1:12" ht="17.25" customHeight="1" x14ac:dyDescent="0.3">
      <c r="A30" s="493"/>
      <c r="B30" s="607" t="s">
        <v>41</v>
      </c>
      <c r="C30" s="22" t="s">
        <v>218</v>
      </c>
      <c r="D30" s="517">
        <v>100</v>
      </c>
      <c r="E30" s="517">
        <v>0.9</v>
      </c>
      <c r="F30" s="517">
        <v>5.0999999999999996</v>
      </c>
      <c r="G30" s="517">
        <v>3.6</v>
      </c>
      <c r="H30" s="16">
        <v>64</v>
      </c>
      <c r="I30" s="223">
        <v>31</v>
      </c>
    </row>
    <row r="31" spans="1:12" ht="27.6" customHeight="1" x14ac:dyDescent="0.3">
      <c r="A31" s="493"/>
      <c r="B31" s="608"/>
      <c r="C31" s="224" t="s">
        <v>457</v>
      </c>
      <c r="D31" s="223">
        <v>250</v>
      </c>
      <c r="E31" s="223">
        <v>2.7</v>
      </c>
      <c r="F31" s="223">
        <v>2.85</v>
      </c>
      <c r="G31" s="223">
        <v>17.45</v>
      </c>
      <c r="H31" s="222">
        <v>118.25</v>
      </c>
      <c r="I31" s="223">
        <v>103</v>
      </c>
    </row>
    <row r="32" spans="1:12" ht="17.25" customHeight="1" x14ac:dyDescent="0.3">
      <c r="A32" s="493"/>
      <c r="B32" s="608"/>
      <c r="C32" s="224" t="s">
        <v>13</v>
      </c>
      <c r="D32" s="223">
        <v>200</v>
      </c>
      <c r="E32" s="223">
        <v>11.4</v>
      </c>
      <c r="F32" s="223">
        <v>10.46</v>
      </c>
      <c r="G32" s="223">
        <v>49.44</v>
      </c>
      <c r="H32" s="223">
        <v>337.4</v>
      </c>
      <c r="I32" s="223">
        <v>237</v>
      </c>
    </row>
    <row r="33" spans="1:10" ht="17.25" customHeight="1" x14ac:dyDescent="0.3">
      <c r="A33" s="493"/>
      <c r="B33" s="608"/>
      <c r="C33" s="224" t="s">
        <v>224</v>
      </c>
      <c r="D33" s="223">
        <v>100</v>
      </c>
      <c r="E33" s="223">
        <v>15.55</v>
      </c>
      <c r="F33" s="223">
        <v>11.55</v>
      </c>
      <c r="G33" s="223">
        <v>15.7</v>
      </c>
      <c r="H33" s="223">
        <v>228.75</v>
      </c>
      <c r="I33" s="223">
        <v>282</v>
      </c>
    </row>
    <row r="34" spans="1:10" ht="17.25" customHeight="1" x14ac:dyDescent="0.3">
      <c r="A34" s="493"/>
      <c r="B34" s="608"/>
      <c r="C34" s="224" t="s">
        <v>8</v>
      </c>
      <c r="D34" s="517">
        <v>200</v>
      </c>
      <c r="E34" s="517">
        <v>1</v>
      </c>
      <c r="F34" s="517">
        <v>0.2</v>
      </c>
      <c r="G34" s="517">
        <v>0.2</v>
      </c>
      <c r="H34" s="16">
        <v>92</v>
      </c>
      <c r="I34" s="223">
        <v>518</v>
      </c>
    </row>
    <row r="35" spans="1:10" ht="17.25" customHeight="1" x14ac:dyDescent="0.3">
      <c r="A35" s="493"/>
      <c r="B35" s="608"/>
      <c r="C35" s="224" t="s">
        <v>105</v>
      </c>
      <c r="D35" s="223">
        <v>60</v>
      </c>
      <c r="E35" s="222">
        <v>4.2</v>
      </c>
      <c r="F35" s="222">
        <v>0.66</v>
      </c>
      <c r="G35" s="222">
        <v>24.18</v>
      </c>
      <c r="H35" s="222">
        <v>115.8</v>
      </c>
      <c r="I35" s="520">
        <v>516</v>
      </c>
    </row>
    <row r="36" spans="1:10" ht="17.25" customHeight="1" x14ac:dyDescent="0.3">
      <c r="A36" s="493"/>
      <c r="B36" s="592" t="s">
        <v>106</v>
      </c>
      <c r="C36" s="592"/>
      <c r="D36" s="232">
        <f>D30+D31+D32+D33+D34+D35</f>
        <v>910</v>
      </c>
      <c r="E36" s="232">
        <f t="shared" ref="E36:H36" si="1">E30+E31+E32+E33+E34+E35</f>
        <v>35.75</v>
      </c>
      <c r="F36" s="232">
        <f t="shared" si="1"/>
        <v>30.82</v>
      </c>
      <c r="G36" s="232">
        <f t="shared" si="1"/>
        <v>110.57</v>
      </c>
      <c r="H36" s="232">
        <f t="shared" si="1"/>
        <v>956.19999999999993</v>
      </c>
      <c r="I36" s="16"/>
      <c r="J36" s="524">
        <f>H36/H40</f>
        <v>0.49145277181007985</v>
      </c>
    </row>
    <row r="37" spans="1:10" ht="17.25" customHeight="1" x14ac:dyDescent="0.3">
      <c r="A37" s="493"/>
      <c r="B37" s="653" t="s">
        <v>524</v>
      </c>
      <c r="C37" s="504" t="s">
        <v>525</v>
      </c>
      <c r="D37" s="504">
        <v>200</v>
      </c>
      <c r="E37" s="504">
        <v>5.7</v>
      </c>
      <c r="F37" s="504">
        <v>6.3</v>
      </c>
      <c r="G37" s="504">
        <v>7.8</v>
      </c>
      <c r="H37" s="504">
        <v>114</v>
      </c>
      <c r="I37" s="504">
        <v>280</v>
      </c>
    </row>
    <row r="38" spans="1:10" ht="17.25" customHeight="1" x14ac:dyDescent="0.3">
      <c r="A38" s="493"/>
      <c r="B38" s="654"/>
      <c r="C38" s="504" t="s">
        <v>526</v>
      </c>
      <c r="D38" s="504">
        <v>100</v>
      </c>
      <c r="E38" s="504">
        <v>7</v>
      </c>
      <c r="F38" s="504">
        <v>5</v>
      </c>
      <c r="G38" s="504">
        <v>58</v>
      </c>
      <c r="H38" s="504">
        <v>300</v>
      </c>
      <c r="I38" s="504"/>
    </row>
    <row r="39" spans="1:10" ht="17.25" customHeight="1" x14ac:dyDescent="0.3">
      <c r="A39" s="493"/>
      <c r="B39" s="592" t="s">
        <v>527</v>
      </c>
      <c r="C39" s="592"/>
      <c r="D39" s="515">
        <f>D37+D38</f>
        <v>300</v>
      </c>
      <c r="E39" s="515">
        <f t="shared" ref="E39:H39" si="2">E37+E38</f>
        <v>12.7</v>
      </c>
      <c r="F39" s="515">
        <f t="shared" si="2"/>
        <v>11.3</v>
      </c>
      <c r="G39" s="515">
        <f t="shared" si="2"/>
        <v>65.8</v>
      </c>
      <c r="H39" s="515">
        <f t="shared" si="2"/>
        <v>414</v>
      </c>
      <c r="I39" s="517"/>
      <c r="J39" s="524">
        <f>H39/H40</f>
        <v>0.21278126702507119</v>
      </c>
    </row>
    <row r="40" spans="1:10" ht="17.25" customHeight="1" x14ac:dyDescent="0.3">
      <c r="A40" s="493"/>
      <c r="B40" s="592" t="s">
        <v>107</v>
      </c>
      <c r="C40" s="592"/>
      <c r="D40" s="232">
        <f>D29+D36+D39</f>
        <v>1830</v>
      </c>
      <c r="E40" s="232">
        <f t="shared" ref="E40:H40" si="3">E29+E36+E39</f>
        <v>71.34</v>
      </c>
      <c r="F40" s="232">
        <f t="shared" si="3"/>
        <v>69.58</v>
      </c>
      <c r="G40" s="232">
        <f t="shared" si="3"/>
        <v>234.62</v>
      </c>
      <c r="H40" s="232">
        <f t="shared" si="3"/>
        <v>1945.6599999999999</v>
      </c>
      <c r="I40" s="232"/>
    </row>
    <row r="41" spans="1:10" ht="17.25" customHeight="1" x14ac:dyDescent="0.3">
      <c r="A41" s="493"/>
      <c r="B41" s="647" t="s">
        <v>46</v>
      </c>
      <c r="C41" s="648"/>
      <c r="D41" s="648"/>
      <c r="E41" s="648"/>
      <c r="F41" s="648"/>
      <c r="G41" s="648"/>
      <c r="H41" s="648"/>
      <c r="I41" s="649"/>
    </row>
    <row r="42" spans="1:10" ht="17.25" customHeight="1" x14ac:dyDescent="0.3">
      <c r="A42" s="493"/>
      <c r="B42" s="655" t="s">
        <v>39</v>
      </c>
      <c r="C42" s="221" t="s">
        <v>122</v>
      </c>
      <c r="D42" s="517" t="s">
        <v>411</v>
      </c>
      <c r="E42" s="517">
        <v>32</v>
      </c>
      <c r="F42" s="517">
        <v>33.6</v>
      </c>
      <c r="G42" s="517">
        <v>31.86</v>
      </c>
      <c r="H42" s="517">
        <v>566.66</v>
      </c>
      <c r="I42" s="517">
        <v>313</v>
      </c>
    </row>
    <row r="43" spans="1:10" ht="17.25" customHeight="1" x14ac:dyDescent="0.3">
      <c r="A43" s="493"/>
      <c r="B43" s="656"/>
      <c r="C43" s="221" t="s">
        <v>119</v>
      </c>
      <c r="D43" s="517">
        <v>50</v>
      </c>
      <c r="E43" s="517">
        <v>3</v>
      </c>
      <c r="F43" s="517">
        <v>10.75</v>
      </c>
      <c r="G43" s="517">
        <v>18.25</v>
      </c>
      <c r="H43" s="517">
        <v>182.5</v>
      </c>
      <c r="I43" s="517">
        <v>1</v>
      </c>
    </row>
    <row r="44" spans="1:10" ht="17.25" customHeight="1" x14ac:dyDescent="0.3">
      <c r="A44" s="493"/>
      <c r="B44" s="656"/>
      <c r="C44" s="404" t="s">
        <v>7</v>
      </c>
      <c r="D44" s="28">
        <v>200</v>
      </c>
      <c r="E44" s="404">
        <v>3.6</v>
      </c>
      <c r="F44" s="404">
        <v>3.3</v>
      </c>
      <c r="G44" s="404">
        <v>25</v>
      </c>
      <c r="H44" s="403">
        <v>144</v>
      </c>
      <c r="I44" s="517">
        <v>496</v>
      </c>
    </row>
    <row r="45" spans="1:10" ht="17.25" hidden="1" customHeight="1" x14ac:dyDescent="0.3">
      <c r="A45" s="493"/>
      <c r="B45" s="657"/>
      <c r="C45" s="224" t="s">
        <v>321</v>
      </c>
      <c r="D45" s="223">
        <v>143</v>
      </c>
      <c r="E45" s="25">
        <v>1.5</v>
      </c>
      <c r="F45" s="25">
        <v>0.5</v>
      </c>
      <c r="G45" s="25">
        <v>21</v>
      </c>
      <c r="H45" s="25">
        <v>96</v>
      </c>
      <c r="I45" s="517">
        <v>112</v>
      </c>
    </row>
    <row r="46" spans="1:10" ht="17.25" customHeight="1" x14ac:dyDescent="0.3">
      <c r="A46" s="493"/>
      <c r="B46" s="592" t="s">
        <v>102</v>
      </c>
      <c r="C46" s="592"/>
      <c r="D46" s="232">
        <f>226+D43+D44</f>
        <v>476</v>
      </c>
      <c r="E46" s="515">
        <f>E42+E43+E44</f>
        <v>38.6</v>
      </c>
      <c r="F46" s="515">
        <f t="shared" ref="F46:H46" si="4">F42+F43+F44</f>
        <v>47.65</v>
      </c>
      <c r="G46" s="515">
        <f t="shared" si="4"/>
        <v>75.11</v>
      </c>
      <c r="H46" s="515">
        <f t="shared" si="4"/>
        <v>893.16</v>
      </c>
      <c r="I46" s="517"/>
      <c r="J46" s="524">
        <f>H46/H56</f>
        <v>0.44883765339658477</v>
      </c>
    </row>
    <row r="47" spans="1:10" ht="17.25" customHeight="1" x14ac:dyDescent="0.3">
      <c r="A47" s="493"/>
      <c r="B47" s="607" t="s">
        <v>41</v>
      </c>
      <c r="C47" s="225" t="s">
        <v>439</v>
      </c>
      <c r="D47" s="223">
        <v>100</v>
      </c>
      <c r="E47" s="223">
        <v>1.1000000000000001</v>
      </c>
      <c r="F47" s="223">
        <v>0.2</v>
      </c>
      <c r="G47" s="223">
        <v>3.8</v>
      </c>
      <c r="H47" s="222">
        <v>22</v>
      </c>
      <c r="I47" s="223">
        <v>71</v>
      </c>
    </row>
    <row r="48" spans="1:10" ht="17.25" customHeight="1" x14ac:dyDescent="0.3">
      <c r="A48" s="493"/>
      <c r="B48" s="608"/>
      <c r="C48" s="224" t="s">
        <v>110</v>
      </c>
      <c r="D48" s="223">
        <v>250</v>
      </c>
      <c r="E48" s="223">
        <v>1.75</v>
      </c>
      <c r="F48" s="223">
        <v>4.9800000000000004</v>
      </c>
      <c r="G48" s="223">
        <v>7.78</v>
      </c>
      <c r="H48" s="223">
        <v>83</v>
      </c>
      <c r="I48" s="223">
        <v>142</v>
      </c>
    </row>
    <row r="49" spans="1:11" ht="17.25" customHeight="1" x14ac:dyDescent="0.3">
      <c r="A49" s="493"/>
      <c r="B49" s="608"/>
      <c r="C49" s="224" t="s">
        <v>440</v>
      </c>
      <c r="D49" s="517">
        <v>200</v>
      </c>
      <c r="E49" s="517">
        <v>19</v>
      </c>
      <c r="F49" s="517">
        <v>23.78</v>
      </c>
      <c r="G49" s="517">
        <v>31.56</v>
      </c>
      <c r="H49" s="16">
        <v>418.88</v>
      </c>
      <c r="I49" s="223">
        <v>131</v>
      </c>
    </row>
    <row r="50" spans="1:11" ht="25.2" customHeight="1" x14ac:dyDescent="0.3">
      <c r="A50" s="493"/>
      <c r="B50" s="608"/>
      <c r="C50" s="441" t="s">
        <v>430</v>
      </c>
      <c r="D50" s="517">
        <v>200</v>
      </c>
      <c r="E50" s="517">
        <v>0.2</v>
      </c>
      <c r="F50" s="517">
        <v>0</v>
      </c>
      <c r="G50" s="517">
        <v>19.8</v>
      </c>
      <c r="H50" s="517">
        <v>77</v>
      </c>
      <c r="I50" s="517">
        <v>296</v>
      </c>
    </row>
    <row r="51" spans="1:11" ht="17.25" customHeight="1" x14ac:dyDescent="0.3">
      <c r="A51" s="493"/>
      <c r="B51" s="608"/>
      <c r="C51" s="224" t="s">
        <v>105</v>
      </c>
      <c r="D51" s="223">
        <v>60</v>
      </c>
      <c r="E51" s="222">
        <v>4.2</v>
      </c>
      <c r="F51" s="222">
        <v>0.66</v>
      </c>
      <c r="G51" s="222">
        <v>24.18</v>
      </c>
      <c r="H51" s="222">
        <v>115.8</v>
      </c>
      <c r="I51" s="517">
        <v>516</v>
      </c>
    </row>
    <row r="52" spans="1:11" ht="17.25" customHeight="1" x14ac:dyDescent="0.3">
      <c r="A52" s="493"/>
      <c r="B52" s="592" t="s">
        <v>106</v>
      </c>
      <c r="C52" s="592"/>
      <c r="D52" s="232">
        <f>D47+D48+D49+D50+D51</f>
        <v>810</v>
      </c>
      <c r="E52" s="232">
        <f t="shared" ref="E52:G52" si="5">E47+E48+E49+E50+E51</f>
        <v>26.25</v>
      </c>
      <c r="F52" s="232">
        <f t="shared" si="5"/>
        <v>29.62</v>
      </c>
      <c r="G52" s="232">
        <f t="shared" si="5"/>
        <v>87.12</v>
      </c>
      <c r="H52" s="232">
        <f>H47+H48+H49+H50+H51</f>
        <v>716.68</v>
      </c>
      <c r="I52" s="517">
        <v>516</v>
      </c>
      <c r="J52" s="523">
        <f>H52/H56</f>
        <v>0.36015156235866402</v>
      </c>
      <c r="K52">
        <v>4</v>
      </c>
    </row>
    <row r="53" spans="1:11" ht="17.25" customHeight="1" x14ac:dyDescent="0.3">
      <c r="A53" s="493"/>
      <c r="B53" s="653" t="s">
        <v>524</v>
      </c>
      <c r="C53" s="505" t="s">
        <v>530</v>
      </c>
      <c r="D53" s="504">
        <v>200</v>
      </c>
      <c r="E53" s="504">
        <v>3.16</v>
      </c>
      <c r="F53" s="504">
        <v>2.68</v>
      </c>
      <c r="G53" s="504">
        <v>15.94</v>
      </c>
      <c r="H53" s="504">
        <v>100.6</v>
      </c>
      <c r="I53" s="504">
        <v>379</v>
      </c>
    </row>
    <row r="54" spans="1:11" ht="17.25" customHeight="1" x14ac:dyDescent="0.3">
      <c r="A54" s="493"/>
      <c r="B54" s="654"/>
      <c r="C54" s="504" t="s">
        <v>528</v>
      </c>
      <c r="D54" s="504">
        <v>65</v>
      </c>
      <c r="E54" s="504">
        <v>4.55</v>
      </c>
      <c r="F54" s="504">
        <v>13.65</v>
      </c>
      <c r="G54" s="504">
        <v>34.450000000000003</v>
      </c>
      <c r="H54" s="504">
        <v>279.5</v>
      </c>
      <c r="I54" s="504"/>
    </row>
    <row r="55" spans="1:11" ht="17.25" customHeight="1" x14ac:dyDescent="0.3">
      <c r="A55" s="493"/>
      <c r="B55" s="592" t="s">
        <v>527</v>
      </c>
      <c r="C55" s="592"/>
      <c r="D55" s="515">
        <f>D53+D54</f>
        <v>265</v>
      </c>
      <c r="E55" s="515">
        <f t="shared" ref="E55:H55" si="6">E53+E54</f>
        <v>7.71</v>
      </c>
      <c r="F55" s="515">
        <f t="shared" si="6"/>
        <v>16.330000000000002</v>
      </c>
      <c r="G55" s="515">
        <f t="shared" si="6"/>
        <v>50.39</v>
      </c>
      <c r="H55" s="515">
        <f t="shared" si="6"/>
        <v>380.1</v>
      </c>
      <c r="I55" s="517"/>
      <c r="J55" s="523">
        <f>H55/H56</f>
        <v>0.1910107842447511</v>
      </c>
      <c r="K55">
        <v>1</v>
      </c>
    </row>
    <row r="56" spans="1:11" ht="17.25" customHeight="1" x14ac:dyDescent="0.3">
      <c r="A56" s="493"/>
      <c r="B56" s="592" t="s">
        <v>107</v>
      </c>
      <c r="C56" s="592"/>
      <c r="D56" s="232">
        <f>D46+D52+D55</f>
        <v>1551</v>
      </c>
      <c r="E56" s="232">
        <f t="shared" ref="E56:H56" si="7">E46+E52+E55</f>
        <v>72.559999999999988</v>
      </c>
      <c r="F56" s="232">
        <f t="shared" si="7"/>
        <v>93.6</v>
      </c>
      <c r="G56" s="232">
        <f t="shared" si="7"/>
        <v>212.62</v>
      </c>
      <c r="H56" s="232">
        <f t="shared" si="7"/>
        <v>1989.94</v>
      </c>
      <c r="I56" s="515"/>
    </row>
    <row r="57" spans="1:11" ht="17.25" customHeight="1" x14ac:dyDescent="0.3">
      <c r="A57" s="493"/>
      <c r="B57" s="647" t="s">
        <v>55</v>
      </c>
      <c r="C57" s="648"/>
      <c r="D57" s="648"/>
      <c r="E57" s="648"/>
      <c r="F57" s="648"/>
      <c r="G57" s="648"/>
      <c r="H57" s="648"/>
      <c r="I57" s="649"/>
    </row>
    <row r="58" spans="1:11" ht="28.2" customHeight="1" x14ac:dyDescent="0.3">
      <c r="A58" s="493"/>
      <c r="B58" s="607" t="s">
        <v>39</v>
      </c>
      <c r="C58" s="224" t="s">
        <v>441</v>
      </c>
      <c r="D58" s="223">
        <v>200</v>
      </c>
      <c r="E58" s="223">
        <v>5.7</v>
      </c>
      <c r="F58" s="223">
        <v>5.26</v>
      </c>
      <c r="G58" s="223">
        <v>18.98</v>
      </c>
      <c r="H58" s="223">
        <v>146</v>
      </c>
      <c r="I58" s="517">
        <v>165</v>
      </c>
    </row>
    <row r="59" spans="1:11" ht="15.6" customHeight="1" x14ac:dyDescent="0.3">
      <c r="A59" s="493"/>
      <c r="B59" s="608"/>
      <c r="C59" s="221" t="s">
        <v>37</v>
      </c>
      <c r="D59" s="517">
        <v>50</v>
      </c>
      <c r="E59" s="517">
        <v>6.25</v>
      </c>
      <c r="F59" s="517">
        <v>3.75</v>
      </c>
      <c r="G59" s="517">
        <v>18.13</v>
      </c>
      <c r="H59" s="517">
        <v>133.75</v>
      </c>
      <c r="I59" s="517">
        <v>3</v>
      </c>
    </row>
    <row r="60" spans="1:11" ht="15.75" customHeight="1" x14ac:dyDescent="0.3">
      <c r="A60" s="493"/>
      <c r="B60" s="608"/>
      <c r="C60" s="517" t="s">
        <v>463</v>
      </c>
      <c r="D60" s="223">
        <v>200</v>
      </c>
      <c r="E60" s="223">
        <v>0.1</v>
      </c>
      <c r="F60" s="223">
        <v>0.04</v>
      </c>
      <c r="G60" s="223">
        <v>9.9</v>
      </c>
      <c r="H60" s="222">
        <v>35</v>
      </c>
      <c r="I60" s="517">
        <v>268</v>
      </c>
    </row>
    <row r="61" spans="1:11" ht="15.75" customHeight="1" x14ac:dyDescent="0.3">
      <c r="A61" s="493"/>
      <c r="B61" s="609"/>
      <c r="C61" s="224" t="s">
        <v>321</v>
      </c>
      <c r="D61" s="223">
        <v>160</v>
      </c>
      <c r="E61" s="25">
        <v>1.65</v>
      </c>
      <c r="F61" s="25">
        <v>0.55000000000000004</v>
      </c>
      <c r="G61" s="25">
        <v>23.1</v>
      </c>
      <c r="H61" s="25">
        <v>105.6</v>
      </c>
      <c r="I61" s="517">
        <v>112</v>
      </c>
    </row>
    <row r="62" spans="1:11" ht="17.25" customHeight="1" x14ac:dyDescent="0.3">
      <c r="A62" s="493"/>
      <c r="B62" s="592" t="s">
        <v>102</v>
      </c>
      <c r="C62" s="592"/>
      <c r="D62" s="232">
        <f>D58+D59+D60+D61</f>
        <v>610</v>
      </c>
      <c r="E62" s="232">
        <f t="shared" ref="E62:H62" si="8">E58+E59+E60+E61</f>
        <v>13.7</v>
      </c>
      <c r="F62" s="232">
        <f t="shared" si="8"/>
        <v>9.6</v>
      </c>
      <c r="G62" s="232">
        <f t="shared" si="8"/>
        <v>70.11</v>
      </c>
      <c r="H62" s="232">
        <f t="shared" si="8"/>
        <v>420.35</v>
      </c>
      <c r="I62" s="517"/>
      <c r="J62" s="524">
        <f>H62/H73</f>
        <v>0.31135883856153473</v>
      </c>
    </row>
    <row r="63" spans="1:11" ht="17.25" customHeight="1" x14ac:dyDescent="0.3">
      <c r="A63" s="493"/>
      <c r="B63" s="607" t="s">
        <v>41</v>
      </c>
      <c r="C63" s="22" t="s">
        <v>414</v>
      </c>
      <c r="D63" s="517">
        <v>100</v>
      </c>
      <c r="E63" s="517">
        <v>0.7</v>
      </c>
      <c r="F63" s="517">
        <v>0.1</v>
      </c>
      <c r="G63" s="517">
        <v>1.9</v>
      </c>
      <c r="H63" s="16">
        <v>12</v>
      </c>
      <c r="I63" s="223">
        <v>71</v>
      </c>
    </row>
    <row r="64" spans="1:11" ht="28.2" customHeight="1" x14ac:dyDescent="0.3">
      <c r="A64" s="493"/>
      <c r="B64" s="608"/>
      <c r="C64" s="224" t="s">
        <v>443</v>
      </c>
      <c r="D64" s="223">
        <v>250</v>
      </c>
      <c r="E64" s="222">
        <v>2.68</v>
      </c>
      <c r="F64" s="222">
        <v>2.5</v>
      </c>
      <c r="G64" s="222">
        <v>19.329999999999998</v>
      </c>
      <c r="H64" s="222">
        <v>112.5</v>
      </c>
      <c r="I64" s="223">
        <v>61</v>
      </c>
    </row>
    <row r="65" spans="1:10" ht="17.25" customHeight="1" x14ac:dyDescent="0.3">
      <c r="A65" s="493"/>
      <c r="B65" s="608"/>
      <c r="C65" s="224" t="s">
        <v>114</v>
      </c>
      <c r="D65" s="223">
        <v>200</v>
      </c>
      <c r="E65" s="223">
        <v>7.54</v>
      </c>
      <c r="F65" s="223">
        <v>0.9</v>
      </c>
      <c r="G65" s="223">
        <v>38.72</v>
      </c>
      <c r="H65" s="222">
        <v>193.2</v>
      </c>
      <c r="I65" s="223">
        <v>291</v>
      </c>
    </row>
    <row r="66" spans="1:10" ht="17.25" customHeight="1" x14ac:dyDescent="0.3">
      <c r="A66" s="493"/>
      <c r="B66" s="608"/>
      <c r="C66" s="224" t="s">
        <v>442</v>
      </c>
      <c r="D66" s="223">
        <v>100</v>
      </c>
      <c r="E66" s="223">
        <v>10.64</v>
      </c>
      <c r="F66" s="223">
        <v>28.19</v>
      </c>
      <c r="G66" s="223">
        <v>2.89</v>
      </c>
      <c r="H66" s="222">
        <v>309</v>
      </c>
      <c r="I66" s="223">
        <v>260</v>
      </c>
    </row>
    <row r="67" spans="1:10" ht="15.6" customHeight="1" x14ac:dyDescent="0.3">
      <c r="A67" s="493"/>
      <c r="B67" s="608"/>
      <c r="C67" s="441" t="s">
        <v>482</v>
      </c>
      <c r="D67" s="517">
        <v>200</v>
      </c>
      <c r="E67" s="517">
        <v>0.5</v>
      </c>
      <c r="F67" s="517">
        <v>0</v>
      </c>
      <c r="G67" s="517">
        <v>27</v>
      </c>
      <c r="H67" s="517">
        <v>110</v>
      </c>
      <c r="I67" s="517">
        <v>508</v>
      </c>
    </row>
    <row r="68" spans="1:10" ht="17.25" customHeight="1" x14ac:dyDescent="0.3">
      <c r="A68" s="493"/>
      <c r="B68" s="608"/>
      <c r="C68" s="224" t="s">
        <v>105</v>
      </c>
      <c r="D68" s="223">
        <v>100</v>
      </c>
      <c r="E68" s="222">
        <v>7</v>
      </c>
      <c r="F68" s="222">
        <v>1.1000000000000001</v>
      </c>
      <c r="G68" s="222">
        <v>40.299999999999997</v>
      </c>
      <c r="H68" s="222">
        <v>193</v>
      </c>
      <c r="I68" s="517">
        <v>516</v>
      </c>
    </row>
    <row r="69" spans="1:10" ht="17.25" customHeight="1" x14ac:dyDescent="0.3">
      <c r="A69" s="493"/>
      <c r="B69" s="592" t="s">
        <v>106</v>
      </c>
      <c r="C69" s="592"/>
      <c r="D69" s="232">
        <f>D63+D64+D65+D66+D67+D68</f>
        <v>950</v>
      </c>
      <c r="E69" s="232">
        <f t="shared" ref="E69:H69" si="9">E63+E64+E65+E66+E67+E68</f>
        <v>29.060000000000002</v>
      </c>
      <c r="F69" s="232">
        <f t="shared" si="9"/>
        <v>32.79</v>
      </c>
      <c r="G69" s="232">
        <f t="shared" si="9"/>
        <v>130.13999999999999</v>
      </c>
      <c r="H69" s="232">
        <f t="shared" si="9"/>
        <v>929.7</v>
      </c>
      <c r="I69" s="517"/>
      <c r="J69" s="524">
        <f>H69/H73</f>
        <v>0.68864116143846521</v>
      </c>
    </row>
    <row r="70" spans="1:10" ht="17.399999999999999" customHeight="1" x14ac:dyDescent="0.3">
      <c r="A70" s="493"/>
      <c r="B70" s="653" t="s">
        <v>524</v>
      </c>
      <c r="C70" s="504" t="s">
        <v>525</v>
      </c>
      <c r="D70" s="504">
        <v>200</v>
      </c>
      <c r="E70" s="504">
        <v>5.7</v>
      </c>
      <c r="F70" s="504">
        <v>6.3</v>
      </c>
      <c r="G70" s="504">
        <v>7.8</v>
      </c>
      <c r="H70" s="504">
        <v>114</v>
      </c>
      <c r="I70" s="504">
        <v>280</v>
      </c>
    </row>
    <row r="71" spans="1:10" ht="17.399999999999999" customHeight="1" x14ac:dyDescent="0.3">
      <c r="A71" s="493"/>
      <c r="B71" s="654"/>
      <c r="C71" s="504" t="s">
        <v>529</v>
      </c>
      <c r="D71" s="504">
        <v>70</v>
      </c>
      <c r="E71" s="504">
        <v>5.6</v>
      </c>
      <c r="F71" s="504">
        <v>7.28</v>
      </c>
      <c r="G71" s="504">
        <v>46.2</v>
      </c>
      <c r="H71" s="504">
        <v>273.7</v>
      </c>
      <c r="I71" s="504"/>
    </row>
    <row r="72" spans="1:10" ht="17.399999999999999" customHeight="1" x14ac:dyDescent="0.3">
      <c r="A72" s="493"/>
      <c r="B72" s="592" t="s">
        <v>527</v>
      </c>
      <c r="C72" s="592"/>
      <c r="D72" s="515">
        <f>D70+D71</f>
        <v>270</v>
      </c>
      <c r="E72" s="515">
        <f t="shared" ref="E72:H72" si="10">E70+E71</f>
        <v>11.3</v>
      </c>
      <c r="F72" s="515">
        <f t="shared" si="10"/>
        <v>13.58</v>
      </c>
      <c r="G72" s="515">
        <f t="shared" si="10"/>
        <v>54</v>
      </c>
      <c r="H72" s="515">
        <f t="shared" si="10"/>
        <v>387.7</v>
      </c>
      <c r="I72" s="517"/>
      <c r="J72" s="524">
        <f>H72/H73</f>
        <v>0.28717454909077439</v>
      </c>
    </row>
    <row r="73" spans="1:10" ht="17.25" customHeight="1" x14ac:dyDescent="0.3">
      <c r="A73" s="493"/>
      <c r="B73" s="592" t="s">
        <v>107</v>
      </c>
      <c r="C73" s="592"/>
      <c r="D73" s="232">
        <f>D62+D69</f>
        <v>1560</v>
      </c>
      <c r="E73" s="232">
        <f>E62+E69</f>
        <v>42.760000000000005</v>
      </c>
      <c r="F73" s="232">
        <f>F62+F69</f>
        <v>42.39</v>
      </c>
      <c r="G73" s="232">
        <f>G62+G69</f>
        <v>200.25</v>
      </c>
      <c r="H73" s="232">
        <f>H62+H69</f>
        <v>1350.0500000000002</v>
      </c>
      <c r="I73" s="515"/>
    </row>
    <row r="74" spans="1:10" ht="17.25" customHeight="1" x14ac:dyDescent="0.3">
      <c r="A74" s="493"/>
      <c r="B74" s="647" t="s">
        <v>61</v>
      </c>
      <c r="C74" s="648"/>
      <c r="D74" s="648"/>
      <c r="E74" s="648"/>
      <c r="F74" s="648"/>
      <c r="G74" s="648"/>
      <c r="H74" s="648"/>
      <c r="I74" s="649"/>
    </row>
    <row r="75" spans="1:10" ht="17.25" customHeight="1" x14ac:dyDescent="0.3">
      <c r="A75" s="493"/>
      <c r="B75" s="658" t="s">
        <v>39</v>
      </c>
      <c r="C75" s="225" t="s">
        <v>116</v>
      </c>
      <c r="D75" s="223">
        <v>200</v>
      </c>
      <c r="E75" s="16">
        <v>6.2</v>
      </c>
      <c r="F75" s="16">
        <v>7.46</v>
      </c>
      <c r="G75" s="16">
        <v>30.86</v>
      </c>
      <c r="H75" s="16">
        <v>215.4</v>
      </c>
      <c r="I75" s="517">
        <v>262</v>
      </c>
    </row>
    <row r="76" spans="1:10" ht="17.25" customHeight="1" x14ac:dyDescent="0.3">
      <c r="A76" s="493"/>
      <c r="B76" s="659"/>
      <c r="C76" s="221" t="s">
        <v>119</v>
      </c>
      <c r="D76" s="517">
        <v>50</v>
      </c>
      <c r="E76" s="517">
        <v>3</v>
      </c>
      <c r="F76" s="517">
        <v>10.75</v>
      </c>
      <c r="G76" s="517">
        <v>18.25</v>
      </c>
      <c r="H76" s="517">
        <v>182.5</v>
      </c>
      <c r="I76" s="517">
        <v>1</v>
      </c>
    </row>
    <row r="77" spans="1:10" ht="17.25" customHeight="1" x14ac:dyDescent="0.3">
      <c r="A77" s="493"/>
      <c r="B77" s="659"/>
      <c r="C77" s="221" t="s">
        <v>1</v>
      </c>
      <c r="D77" s="517">
        <v>200</v>
      </c>
      <c r="E77" s="223">
        <v>0.1</v>
      </c>
      <c r="F77" s="223">
        <v>0</v>
      </c>
      <c r="G77" s="223">
        <v>15.2</v>
      </c>
      <c r="H77" s="223">
        <v>61</v>
      </c>
      <c r="I77" s="517">
        <v>494</v>
      </c>
    </row>
    <row r="78" spans="1:10" ht="17.25" hidden="1" customHeight="1" x14ac:dyDescent="0.3">
      <c r="A78" s="493"/>
      <c r="B78" s="660"/>
      <c r="C78" s="224" t="s">
        <v>321</v>
      </c>
      <c r="D78" s="223">
        <v>150</v>
      </c>
      <c r="E78" s="25">
        <v>1.5</v>
      </c>
      <c r="F78" s="25">
        <v>0.5</v>
      </c>
      <c r="G78" s="25">
        <v>21</v>
      </c>
      <c r="H78" s="25">
        <v>96</v>
      </c>
      <c r="I78" s="517">
        <v>112</v>
      </c>
    </row>
    <row r="79" spans="1:10" ht="17.25" customHeight="1" x14ac:dyDescent="0.3">
      <c r="A79" s="493"/>
      <c r="B79" s="592" t="s">
        <v>102</v>
      </c>
      <c r="C79" s="592"/>
      <c r="D79" s="232">
        <f>D75+D76+D77</f>
        <v>450</v>
      </c>
      <c r="E79" s="232">
        <f t="shared" ref="E79:H79" si="11">E75+E76+E77</f>
        <v>9.2999999999999989</v>
      </c>
      <c r="F79" s="232">
        <f t="shared" si="11"/>
        <v>18.21</v>
      </c>
      <c r="G79" s="232">
        <f t="shared" si="11"/>
        <v>64.31</v>
      </c>
      <c r="H79" s="232">
        <f t="shared" si="11"/>
        <v>458.9</v>
      </c>
      <c r="I79" s="517"/>
      <c r="J79" s="524">
        <f>H79/H90</f>
        <v>0.39023768017347682</v>
      </c>
    </row>
    <row r="80" spans="1:10" ht="17.25" customHeight="1" x14ac:dyDescent="0.3">
      <c r="A80" s="493"/>
      <c r="B80" s="610" t="s">
        <v>41</v>
      </c>
      <c r="C80" s="22" t="s">
        <v>218</v>
      </c>
      <c r="D80" s="517">
        <v>100</v>
      </c>
      <c r="E80" s="517">
        <v>0.9</v>
      </c>
      <c r="F80" s="517">
        <v>5.0999999999999996</v>
      </c>
      <c r="G80" s="517">
        <v>3.6</v>
      </c>
      <c r="H80" s="16">
        <v>64</v>
      </c>
      <c r="I80" s="223">
        <v>31</v>
      </c>
    </row>
    <row r="81" spans="1:10" ht="25.5" customHeight="1" x14ac:dyDescent="0.3">
      <c r="A81" s="493"/>
      <c r="B81" s="611"/>
      <c r="C81" s="224" t="s">
        <v>457</v>
      </c>
      <c r="D81" s="223">
        <v>250</v>
      </c>
      <c r="E81" s="223">
        <v>2.7</v>
      </c>
      <c r="F81" s="223">
        <v>2.85</v>
      </c>
      <c r="G81" s="223">
        <v>17.45</v>
      </c>
      <c r="H81" s="222">
        <v>118.25</v>
      </c>
      <c r="I81" s="223">
        <v>103</v>
      </c>
    </row>
    <row r="82" spans="1:10" ht="17.25" customHeight="1" x14ac:dyDescent="0.3">
      <c r="A82" s="493"/>
      <c r="B82" s="611"/>
      <c r="C82" s="224" t="s">
        <v>44</v>
      </c>
      <c r="D82" s="223">
        <v>200</v>
      </c>
      <c r="E82" s="223">
        <v>4.2</v>
      </c>
      <c r="F82" s="223">
        <v>8.8000000000000007</v>
      </c>
      <c r="G82" s="223">
        <v>21.8</v>
      </c>
      <c r="H82" s="223">
        <v>184</v>
      </c>
      <c r="I82" s="223">
        <v>429</v>
      </c>
    </row>
    <row r="83" spans="1:10" ht="22.2" customHeight="1" x14ac:dyDescent="0.3">
      <c r="A83" s="493"/>
      <c r="B83" s="611"/>
      <c r="C83" s="224" t="s">
        <v>506</v>
      </c>
      <c r="D83" s="223">
        <v>140</v>
      </c>
      <c r="E83" s="223">
        <v>13.3</v>
      </c>
      <c r="F83" s="223">
        <v>7.2</v>
      </c>
      <c r="G83" s="223">
        <v>6.3</v>
      </c>
      <c r="H83" s="223">
        <v>143</v>
      </c>
      <c r="I83" s="223">
        <v>78</v>
      </c>
    </row>
    <row r="84" spans="1:10" ht="17.25" customHeight="1" x14ac:dyDescent="0.3">
      <c r="A84" s="493"/>
      <c r="B84" s="611"/>
      <c r="C84" s="224" t="s">
        <v>8</v>
      </c>
      <c r="D84" s="517">
        <v>200</v>
      </c>
      <c r="E84" s="517">
        <v>1</v>
      </c>
      <c r="F84" s="517">
        <v>0.2</v>
      </c>
      <c r="G84" s="517">
        <v>0.2</v>
      </c>
      <c r="H84" s="16">
        <v>92</v>
      </c>
      <c r="I84" s="223">
        <v>518</v>
      </c>
    </row>
    <row r="85" spans="1:10" ht="17.25" customHeight="1" x14ac:dyDescent="0.3">
      <c r="A85" s="493"/>
      <c r="B85" s="611"/>
      <c r="C85" s="224" t="s">
        <v>105</v>
      </c>
      <c r="D85" s="223">
        <v>60</v>
      </c>
      <c r="E85" s="222">
        <v>4.2</v>
      </c>
      <c r="F85" s="222">
        <v>0.66</v>
      </c>
      <c r="G85" s="222">
        <v>24.18</v>
      </c>
      <c r="H85" s="222">
        <v>115.8</v>
      </c>
      <c r="I85" s="517">
        <v>516</v>
      </c>
    </row>
    <row r="86" spans="1:10" ht="15.6" customHeight="1" x14ac:dyDescent="0.3">
      <c r="A86" s="493"/>
      <c r="B86" s="592" t="s">
        <v>106</v>
      </c>
      <c r="C86" s="592"/>
      <c r="D86" s="232">
        <f>D80+D81+D82+D83+D84+D85</f>
        <v>950</v>
      </c>
      <c r="E86" s="232">
        <f t="shared" ref="E86:H86" si="12">E80+E81+E82+E83+E84+E85</f>
        <v>26.3</v>
      </c>
      <c r="F86" s="232">
        <f t="shared" si="12"/>
        <v>24.81</v>
      </c>
      <c r="G86" s="232">
        <f t="shared" si="12"/>
        <v>73.53</v>
      </c>
      <c r="H86" s="232">
        <f t="shared" si="12"/>
        <v>717.05</v>
      </c>
      <c r="I86" s="517"/>
      <c r="J86" s="524">
        <f>H86/H90</f>
        <v>0.60976231982652329</v>
      </c>
    </row>
    <row r="87" spans="1:10" ht="17.25" customHeight="1" x14ac:dyDescent="0.3">
      <c r="A87" s="493"/>
      <c r="B87" s="653" t="s">
        <v>524</v>
      </c>
      <c r="C87" s="505" t="s">
        <v>530</v>
      </c>
      <c r="D87" s="504">
        <v>200</v>
      </c>
      <c r="E87" s="504">
        <v>3.16</v>
      </c>
      <c r="F87" s="504">
        <v>2.68</v>
      </c>
      <c r="G87" s="504">
        <v>15.94</v>
      </c>
      <c r="H87" s="504">
        <v>100.6</v>
      </c>
      <c r="I87" s="504">
        <v>379</v>
      </c>
    </row>
    <row r="88" spans="1:10" ht="27" customHeight="1" x14ac:dyDescent="0.3">
      <c r="A88" s="493"/>
      <c r="B88" s="654"/>
      <c r="C88" s="506" t="s">
        <v>531</v>
      </c>
      <c r="D88" s="504">
        <v>70</v>
      </c>
      <c r="E88" s="504">
        <v>7.78</v>
      </c>
      <c r="F88" s="504">
        <v>8.3000000000000007</v>
      </c>
      <c r="G88" s="504">
        <v>29.9</v>
      </c>
      <c r="H88" s="504">
        <v>225.87</v>
      </c>
      <c r="I88" s="504"/>
    </row>
    <row r="89" spans="1:10" ht="17.25" customHeight="1" x14ac:dyDescent="0.3">
      <c r="A89" s="493"/>
      <c r="B89" s="592" t="s">
        <v>527</v>
      </c>
      <c r="C89" s="592"/>
      <c r="D89" s="515">
        <f>D87+D88</f>
        <v>270</v>
      </c>
      <c r="E89" s="515">
        <f t="shared" ref="E89:H89" si="13">E87+E88</f>
        <v>10.940000000000001</v>
      </c>
      <c r="F89" s="515">
        <f t="shared" si="13"/>
        <v>10.98</v>
      </c>
      <c r="G89" s="515">
        <f t="shared" si="13"/>
        <v>45.839999999999996</v>
      </c>
      <c r="H89" s="515">
        <f t="shared" si="13"/>
        <v>326.47000000000003</v>
      </c>
      <c r="I89" s="517"/>
      <c r="J89" s="524">
        <f>H89/H90</f>
        <v>0.27762234788894091</v>
      </c>
    </row>
    <row r="90" spans="1:10" ht="17.25" customHeight="1" x14ac:dyDescent="0.3">
      <c r="A90" s="493"/>
      <c r="B90" s="592" t="s">
        <v>107</v>
      </c>
      <c r="C90" s="592"/>
      <c r="D90" s="232">
        <f>D79+D86</f>
        <v>1400</v>
      </c>
      <c r="E90" s="232">
        <f>E79+E86</f>
        <v>35.6</v>
      </c>
      <c r="F90" s="232">
        <f>F79+F86</f>
        <v>43.019999999999996</v>
      </c>
      <c r="G90" s="232">
        <f>G79+G86</f>
        <v>137.84</v>
      </c>
      <c r="H90" s="232">
        <f>H79+H86</f>
        <v>1175.9499999999998</v>
      </c>
      <c r="I90" s="515"/>
    </row>
    <row r="91" spans="1:10" ht="17.25" customHeight="1" x14ac:dyDescent="0.3">
      <c r="A91" s="493"/>
      <c r="B91" s="647" t="s">
        <v>54</v>
      </c>
      <c r="C91" s="648"/>
      <c r="D91" s="648"/>
      <c r="E91" s="648"/>
      <c r="F91" s="648"/>
      <c r="G91" s="648"/>
      <c r="H91" s="648"/>
      <c r="I91" s="649"/>
    </row>
    <row r="92" spans="1:10" ht="17.25" customHeight="1" x14ac:dyDescent="0.3">
      <c r="A92" s="493"/>
      <c r="B92" s="607" t="s">
        <v>39</v>
      </c>
      <c r="C92" s="230" t="s">
        <v>118</v>
      </c>
      <c r="D92" s="17">
        <v>200</v>
      </c>
      <c r="E92" s="16">
        <v>5.62</v>
      </c>
      <c r="F92" s="16">
        <v>7.78</v>
      </c>
      <c r="G92" s="17">
        <v>39.020000000000003</v>
      </c>
      <c r="H92" s="16">
        <v>249.72</v>
      </c>
      <c r="I92" s="517">
        <v>181</v>
      </c>
    </row>
    <row r="93" spans="1:10" ht="17.25" customHeight="1" x14ac:dyDescent="0.3">
      <c r="A93" s="493"/>
      <c r="B93" s="608"/>
      <c r="C93" s="221" t="s">
        <v>37</v>
      </c>
      <c r="D93" s="517">
        <v>50</v>
      </c>
      <c r="E93" s="517">
        <v>6.25</v>
      </c>
      <c r="F93" s="517">
        <v>3.75</v>
      </c>
      <c r="G93" s="517">
        <v>18.13</v>
      </c>
      <c r="H93" s="517">
        <v>133.75</v>
      </c>
      <c r="I93" s="517">
        <v>3</v>
      </c>
    </row>
    <row r="94" spans="1:10" ht="17.25" customHeight="1" x14ac:dyDescent="0.3">
      <c r="A94" s="493"/>
      <c r="B94" s="608"/>
      <c r="C94" s="404" t="s">
        <v>7</v>
      </c>
      <c r="D94" s="28">
        <v>200</v>
      </c>
      <c r="E94" s="404">
        <v>3.6</v>
      </c>
      <c r="F94" s="404">
        <v>3.3</v>
      </c>
      <c r="G94" s="404">
        <v>25</v>
      </c>
      <c r="H94" s="403">
        <v>144</v>
      </c>
      <c r="I94" s="517">
        <v>496</v>
      </c>
    </row>
    <row r="95" spans="1:10" ht="17.25" customHeight="1" x14ac:dyDescent="0.3">
      <c r="A95" s="493"/>
      <c r="B95" s="516"/>
      <c r="C95" s="224" t="s">
        <v>436</v>
      </c>
      <c r="D95" s="223">
        <v>160</v>
      </c>
      <c r="E95" s="25">
        <v>0.99</v>
      </c>
      <c r="F95" s="25">
        <v>0.22</v>
      </c>
      <c r="G95" s="25">
        <v>8.91</v>
      </c>
      <c r="H95" s="25">
        <v>47.3</v>
      </c>
      <c r="I95" s="517">
        <v>112</v>
      </c>
    </row>
    <row r="96" spans="1:10" ht="17.25" customHeight="1" x14ac:dyDescent="0.3">
      <c r="A96" s="493"/>
      <c r="B96" s="592" t="s">
        <v>102</v>
      </c>
      <c r="C96" s="592"/>
      <c r="D96" s="232">
        <f>D92+D93+D94+D95</f>
        <v>610</v>
      </c>
      <c r="E96" s="232">
        <f t="shared" ref="E96:H96" si="14">E92+E93+E94</f>
        <v>15.47</v>
      </c>
      <c r="F96" s="232">
        <f t="shared" si="14"/>
        <v>14.830000000000002</v>
      </c>
      <c r="G96" s="232">
        <f t="shared" si="14"/>
        <v>82.15</v>
      </c>
      <c r="H96" s="232">
        <f t="shared" si="14"/>
        <v>527.47</v>
      </c>
      <c r="I96" s="517"/>
      <c r="J96" s="524">
        <f>H96/H107</f>
        <v>0.37901945145041571</v>
      </c>
    </row>
    <row r="97" spans="1:10" ht="17.25" customHeight="1" x14ac:dyDescent="0.3">
      <c r="A97" s="493"/>
      <c r="B97" s="607" t="s">
        <v>41</v>
      </c>
      <c r="C97" s="225" t="s">
        <v>414</v>
      </c>
      <c r="D97" s="517">
        <v>100</v>
      </c>
      <c r="E97" s="517">
        <v>0.7</v>
      </c>
      <c r="F97" s="517">
        <v>0.1</v>
      </c>
      <c r="G97" s="517">
        <v>1.9</v>
      </c>
      <c r="H97" s="16">
        <v>12</v>
      </c>
      <c r="I97" s="223">
        <v>71</v>
      </c>
    </row>
    <row r="98" spans="1:10" ht="17.25" customHeight="1" x14ac:dyDescent="0.3">
      <c r="A98" s="493"/>
      <c r="B98" s="608"/>
      <c r="C98" s="224" t="s">
        <v>120</v>
      </c>
      <c r="D98" s="223">
        <v>250</v>
      </c>
      <c r="E98" s="223">
        <v>1.83</v>
      </c>
      <c r="F98" s="223">
        <v>5</v>
      </c>
      <c r="G98" s="223">
        <v>10.65</v>
      </c>
      <c r="H98" s="222">
        <v>95</v>
      </c>
      <c r="I98" s="223">
        <v>128</v>
      </c>
    </row>
    <row r="99" spans="1:10" ht="17.25" customHeight="1" x14ac:dyDescent="0.3">
      <c r="A99" s="493"/>
      <c r="B99" s="608"/>
      <c r="C99" s="224" t="s">
        <v>13</v>
      </c>
      <c r="D99" s="223">
        <v>200</v>
      </c>
      <c r="E99" s="223">
        <v>11.4</v>
      </c>
      <c r="F99" s="223">
        <v>10.46</v>
      </c>
      <c r="G99" s="223">
        <v>49.44</v>
      </c>
      <c r="H99" s="223">
        <v>337.4</v>
      </c>
      <c r="I99" s="223">
        <v>237</v>
      </c>
    </row>
    <row r="100" spans="1:10" ht="17.25" customHeight="1" x14ac:dyDescent="0.3">
      <c r="A100" s="493"/>
      <c r="B100" s="608"/>
      <c r="C100" s="224" t="s">
        <v>124</v>
      </c>
      <c r="D100" s="223">
        <v>100</v>
      </c>
      <c r="E100" s="223">
        <v>15.2</v>
      </c>
      <c r="F100" s="223">
        <v>17.399999999999999</v>
      </c>
      <c r="G100" s="223">
        <v>2.2999999999999998</v>
      </c>
      <c r="H100" s="223">
        <v>227</v>
      </c>
      <c r="I100" s="223">
        <v>363</v>
      </c>
    </row>
    <row r="101" spans="1:10" ht="27.6" customHeight="1" x14ac:dyDescent="0.3">
      <c r="A101" s="493"/>
      <c r="B101" s="608"/>
      <c r="C101" s="441" t="s">
        <v>430</v>
      </c>
      <c r="D101" s="517">
        <v>200</v>
      </c>
      <c r="E101" s="517">
        <v>0.2</v>
      </c>
      <c r="F101" s="517">
        <v>0</v>
      </c>
      <c r="G101" s="517">
        <v>19.8</v>
      </c>
      <c r="H101" s="517">
        <v>77</v>
      </c>
      <c r="I101" s="517">
        <v>296</v>
      </c>
    </row>
    <row r="102" spans="1:10" ht="17.25" customHeight="1" x14ac:dyDescent="0.3">
      <c r="A102" s="493"/>
      <c r="B102" s="608"/>
      <c r="C102" s="224" t="s">
        <v>105</v>
      </c>
      <c r="D102" s="223">
        <v>60</v>
      </c>
      <c r="E102" s="222">
        <v>4.2</v>
      </c>
      <c r="F102" s="222">
        <v>0.66</v>
      </c>
      <c r="G102" s="222">
        <v>24.18</v>
      </c>
      <c r="H102" s="222">
        <v>115.8</v>
      </c>
      <c r="I102" s="517">
        <v>516</v>
      </c>
    </row>
    <row r="103" spans="1:10" ht="17.25" customHeight="1" x14ac:dyDescent="0.3">
      <c r="A103" s="493"/>
      <c r="B103" s="592" t="s">
        <v>106</v>
      </c>
      <c r="C103" s="592"/>
      <c r="D103" s="232">
        <f>D97+D98+D99+D100+D101+D102</f>
        <v>910</v>
      </c>
      <c r="E103" s="232">
        <f t="shared" ref="E103:H103" si="15">E97+E98+E99+E100+E101+E102</f>
        <v>33.53</v>
      </c>
      <c r="F103" s="232">
        <f t="shared" si="15"/>
        <v>33.619999999999997</v>
      </c>
      <c r="G103" s="232">
        <f t="shared" si="15"/>
        <v>108.26999999999998</v>
      </c>
      <c r="H103" s="232">
        <f t="shared" si="15"/>
        <v>864.19999999999993</v>
      </c>
      <c r="I103" s="517"/>
      <c r="J103" s="524">
        <f>H103/H107</f>
        <v>0.62098054854958418</v>
      </c>
    </row>
    <row r="104" spans="1:10" ht="17.25" customHeight="1" x14ac:dyDescent="0.3">
      <c r="A104" s="493"/>
      <c r="B104" s="653" t="s">
        <v>524</v>
      </c>
      <c r="C104" s="504" t="s">
        <v>525</v>
      </c>
      <c r="D104" s="504">
        <v>200</v>
      </c>
      <c r="E104" s="504">
        <v>5.7</v>
      </c>
      <c r="F104" s="504">
        <v>6.3</v>
      </c>
      <c r="G104" s="504">
        <v>7.8</v>
      </c>
      <c r="H104" s="504">
        <v>114</v>
      </c>
      <c r="I104" s="504">
        <v>280</v>
      </c>
    </row>
    <row r="105" spans="1:10" ht="17.25" customHeight="1" x14ac:dyDescent="0.3">
      <c r="A105" s="493"/>
      <c r="B105" s="654"/>
      <c r="C105" s="504" t="s">
        <v>526</v>
      </c>
      <c r="D105" s="504">
        <v>100</v>
      </c>
      <c r="E105" s="504">
        <v>7</v>
      </c>
      <c r="F105" s="504">
        <v>5</v>
      </c>
      <c r="G105" s="504">
        <v>58</v>
      </c>
      <c r="H105" s="504">
        <v>300</v>
      </c>
      <c r="I105" s="504"/>
    </row>
    <row r="106" spans="1:10" ht="17.25" customHeight="1" x14ac:dyDescent="0.3">
      <c r="A106" s="493"/>
      <c r="B106" s="592" t="s">
        <v>527</v>
      </c>
      <c r="C106" s="592"/>
      <c r="D106" s="515">
        <f>D104+D105</f>
        <v>300</v>
      </c>
      <c r="E106" s="515">
        <f t="shared" ref="E106:H106" si="16">E104+E105</f>
        <v>12.7</v>
      </c>
      <c r="F106" s="515">
        <f t="shared" si="16"/>
        <v>11.3</v>
      </c>
      <c r="G106" s="515">
        <f t="shared" si="16"/>
        <v>65.8</v>
      </c>
      <c r="H106" s="515">
        <f t="shared" si="16"/>
        <v>414</v>
      </c>
      <c r="I106" s="517"/>
      <c r="J106" s="524">
        <f>H106/H107</f>
        <v>0.29748431740283254</v>
      </c>
    </row>
    <row r="107" spans="1:10" ht="17.25" customHeight="1" x14ac:dyDescent="0.3">
      <c r="A107" s="493"/>
      <c r="B107" s="592" t="s">
        <v>107</v>
      </c>
      <c r="C107" s="592"/>
      <c r="D107" s="232">
        <f>D96+D103</f>
        <v>1520</v>
      </c>
      <c r="E107" s="232">
        <f>E96+E103</f>
        <v>49</v>
      </c>
      <c r="F107" s="232">
        <f>F96+F103</f>
        <v>48.45</v>
      </c>
      <c r="G107" s="232">
        <f>G96+G103</f>
        <v>190.42</v>
      </c>
      <c r="H107" s="232">
        <f>H96+H103</f>
        <v>1391.67</v>
      </c>
      <c r="I107" s="515"/>
    </row>
    <row r="108" spans="1:10" ht="17.25" customHeight="1" x14ac:dyDescent="0.3">
      <c r="A108" s="493"/>
      <c r="B108" s="568" t="s">
        <v>121</v>
      </c>
      <c r="C108" s="569"/>
      <c r="D108" s="569"/>
      <c r="E108" s="569"/>
      <c r="F108" s="569"/>
      <c r="G108" s="569"/>
      <c r="H108" s="569"/>
      <c r="I108" s="570"/>
    </row>
    <row r="109" spans="1:10" ht="17.25" customHeight="1" x14ac:dyDescent="0.3">
      <c r="A109" s="493"/>
      <c r="B109" s="647" t="s">
        <v>38</v>
      </c>
      <c r="C109" s="648"/>
      <c r="D109" s="648"/>
      <c r="E109" s="648"/>
      <c r="F109" s="648"/>
      <c r="G109" s="648"/>
      <c r="H109" s="648"/>
      <c r="I109" s="649"/>
    </row>
    <row r="110" spans="1:10" ht="17.25" customHeight="1" x14ac:dyDescent="0.3">
      <c r="A110" s="493"/>
      <c r="B110" s="607" t="s">
        <v>39</v>
      </c>
      <c r="C110" s="221" t="s">
        <v>122</v>
      </c>
      <c r="D110" s="517" t="s">
        <v>411</v>
      </c>
      <c r="E110" s="517">
        <v>7.68</v>
      </c>
      <c r="F110" s="517">
        <v>7.29</v>
      </c>
      <c r="G110" s="517">
        <v>16.23</v>
      </c>
      <c r="H110" s="517">
        <v>130.24</v>
      </c>
      <c r="I110" s="517">
        <v>319</v>
      </c>
    </row>
    <row r="111" spans="1:10" ht="17.25" customHeight="1" x14ac:dyDescent="0.3">
      <c r="A111" s="493"/>
      <c r="B111" s="608"/>
      <c r="C111" s="221" t="s">
        <v>119</v>
      </c>
      <c r="D111" s="517">
        <v>50</v>
      </c>
      <c r="E111" s="517">
        <v>3</v>
      </c>
      <c r="F111" s="517">
        <v>10.75</v>
      </c>
      <c r="G111" s="517">
        <v>18.25</v>
      </c>
      <c r="H111" s="517">
        <v>182.5</v>
      </c>
      <c r="I111" s="517">
        <v>1</v>
      </c>
    </row>
    <row r="112" spans="1:10" ht="17.25" customHeight="1" x14ac:dyDescent="0.3">
      <c r="A112" s="493"/>
      <c r="B112" s="608"/>
      <c r="C112" s="517" t="s">
        <v>463</v>
      </c>
      <c r="D112" s="223">
        <v>200</v>
      </c>
      <c r="E112" s="223">
        <v>0.1</v>
      </c>
      <c r="F112" s="223">
        <v>0.04</v>
      </c>
      <c r="G112" s="223">
        <v>9.9</v>
      </c>
      <c r="H112" s="222">
        <v>35</v>
      </c>
      <c r="I112" s="517">
        <v>268</v>
      </c>
    </row>
    <row r="113" spans="1:10" ht="17.25" hidden="1" customHeight="1" x14ac:dyDescent="0.3">
      <c r="A113" s="493"/>
      <c r="B113" s="609"/>
      <c r="C113" s="224" t="s">
        <v>321</v>
      </c>
      <c r="D113" s="223">
        <v>150</v>
      </c>
      <c r="E113" s="25">
        <v>1.5</v>
      </c>
      <c r="F113" s="25">
        <v>0.5</v>
      </c>
      <c r="G113" s="25">
        <v>21</v>
      </c>
      <c r="H113" s="25">
        <v>96</v>
      </c>
      <c r="I113" s="517">
        <v>112</v>
      </c>
    </row>
    <row r="114" spans="1:10" ht="17.25" customHeight="1" x14ac:dyDescent="0.3">
      <c r="A114" s="493"/>
      <c r="B114" s="592" t="s">
        <v>102</v>
      </c>
      <c r="C114" s="592"/>
      <c r="D114" s="232">
        <f>226+D111+D112</f>
        <v>476</v>
      </c>
      <c r="E114" s="232">
        <f>E110+E111+E112</f>
        <v>10.78</v>
      </c>
      <c r="F114" s="232">
        <f t="shared" ref="F114:H114" si="17">F110+F111+F112</f>
        <v>18.079999999999998</v>
      </c>
      <c r="G114" s="232">
        <f t="shared" si="17"/>
        <v>44.38</v>
      </c>
      <c r="H114" s="232">
        <f t="shared" si="17"/>
        <v>347.74</v>
      </c>
      <c r="I114" s="517"/>
      <c r="J114" s="524">
        <f>H114/H125</f>
        <v>0.33847920884597421</v>
      </c>
    </row>
    <row r="115" spans="1:10" ht="17.25" customHeight="1" x14ac:dyDescent="0.3">
      <c r="A115" s="493"/>
      <c r="B115" s="607" t="s">
        <v>41</v>
      </c>
      <c r="C115" s="22" t="s">
        <v>439</v>
      </c>
      <c r="D115" s="223">
        <v>100</v>
      </c>
      <c r="E115" s="223">
        <v>1.1000000000000001</v>
      </c>
      <c r="F115" s="223">
        <v>0.2</v>
      </c>
      <c r="G115" s="223">
        <v>3.8</v>
      </c>
      <c r="H115" s="222">
        <v>22</v>
      </c>
      <c r="I115" s="223">
        <v>71</v>
      </c>
    </row>
    <row r="116" spans="1:10" ht="17.25" customHeight="1" x14ac:dyDescent="0.3">
      <c r="A116" s="493"/>
      <c r="B116" s="608"/>
      <c r="C116" s="224" t="s">
        <v>110</v>
      </c>
      <c r="D116" s="223">
        <v>250</v>
      </c>
      <c r="E116" s="223">
        <v>1.75</v>
      </c>
      <c r="F116" s="223">
        <v>4.9800000000000004</v>
      </c>
      <c r="G116" s="223">
        <v>7.78</v>
      </c>
      <c r="H116" s="223">
        <v>83</v>
      </c>
      <c r="I116" s="223">
        <v>142</v>
      </c>
    </row>
    <row r="117" spans="1:10" ht="17.25" customHeight="1" x14ac:dyDescent="0.3">
      <c r="A117" s="493"/>
      <c r="B117" s="608"/>
      <c r="C117" s="224" t="s">
        <v>114</v>
      </c>
      <c r="D117" s="223">
        <v>200</v>
      </c>
      <c r="E117" s="223">
        <v>7.54</v>
      </c>
      <c r="F117" s="223">
        <v>0.9</v>
      </c>
      <c r="G117" s="223">
        <v>38.72</v>
      </c>
      <c r="H117" s="222">
        <v>193.2</v>
      </c>
      <c r="I117" s="223">
        <v>291</v>
      </c>
    </row>
    <row r="118" spans="1:10" ht="17.25" customHeight="1" x14ac:dyDescent="0.3">
      <c r="A118" s="493"/>
      <c r="B118" s="608"/>
      <c r="C118" s="224" t="s">
        <v>111</v>
      </c>
      <c r="D118" s="223">
        <v>100</v>
      </c>
      <c r="E118" s="517">
        <v>11.76</v>
      </c>
      <c r="F118" s="517">
        <v>10.78</v>
      </c>
      <c r="G118" s="517">
        <v>2.94</v>
      </c>
      <c r="H118" s="16">
        <v>155.62</v>
      </c>
      <c r="I118" s="223">
        <v>301</v>
      </c>
    </row>
    <row r="119" spans="1:10" ht="14.4" customHeight="1" x14ac:dyDescent="0.3">
      <c r="A119" s="493"/>
      <c r="B119" s="608"/>
      <c r="C119" s="441" t="s">
        <v>482</v>
      </c>
      <c r="D119" s="517">
        <v>200</v>
      </c>
      <c r="E119" s="517">
        <v>0.5</v>
      </c>
      <c r="F119" s="517">
        <v>0</v>
      </c>
      <c r="G119" s="517">
        <v>27</v>
      </c>
      <c r="H119" s="517">
        <v>110</v>
      </c>
      <c r="I119" s="517">
        <v>508</v>
      </c>
    </row>
    <row r="120" spans="1:10" ht="17.25" customHeight="1" x14ac:dyDescent="0.3">
      <c r="A120" s="493"/>
      <c r="B120" s="608"/>
      <c r="C120" s="224" t="s">
        <v>105</v>
      </c>
      <c r="D120" s="223">
        <v>60</v>
      </c>
      <c r="E120" s="222">
        <v>4.2</v>
      </c>
      <c r="F120" s="222">
        <v>0.66</v>
      </c>
      <c r="G120" s="222">
        <v>24.18</v>
      </c>
      <c r="H120" s="222">
        <v>115.8</v>
      </c>
      <c r="I120" s="517">
        <v>516</v>
      </c>
    </row>
    <row r="121" spans="1:10" ht="17.25" customHeight="1" x14ac:dyDescent="0.3">
      <c r="A121" s="493"/>
      <c r="B121" s="592" t="s">
        <v>106</v>
      </c>
      <c r="C121" s="592"/>
      <c r="D121" s="232">
        <f>D115+D116+D117+D118+D119+D120</f>
        <v>910</v>
      </c>
      <c r="E121" s="232">
        <f t="shared" ref="E121:H121" si="18">E115+E116+E117+E118+E119+E120</f>
        <v>26.849999999999998</v>
      </c>
      <c r="F121" s="232">
        <f t="shared" si="18"/>
        <v>17.52</v>
      </c>
      <c r="G121" s="232">
        <f t="shared" si="18"/>
        <v>104.41999999999999</v>
      </c>
      <c r="H121" s="232">
        <f t="shared" si="18"/>
        <v>679.61999999999989</v>
      </c>
      <c r="I121" s="517"/>
      <c r="J121" s="524">
        <f>H121/H125</f>
        <v>0.66152079115402584</v>
      </c>
    </row>
    <row r="122" spans="1:10" ht="17.25" customHeight="1" x14ac:dyDescent="0.3">
      <c r="A122" s="493"/>
      <c r="B122" s="653" t="s">
        <v>524</v>
      </c>
      <c r="C122" s="505" t="s">
        <v>530</v>
      </c>
      <c r="D122" s="504">
        <v>200</v>
      </c>
      <c r="E122" s="504">
        <v>3.16</v>
      </c>
      <c r="F122" s="504">
        <v>2.68</v>
      </c>
      <c r="G122" s="504">
        <v>15.94</v>
      </c>
      <c r="H122" s="504">
        <v>100.6</v>
      </c>
      <c r="I122" s="504">
        <v>379</v>
      </c>
    </row>
    <row r="123" spans="1:10" ht="17.25" customHeight="1" x14ac:dyDescent="0.3">
      <c r="A123" s="493"/>
      <c r="B123" s="654"/>
      <c r="C123" s="504" t="s">
        <v>528</v>
      </c>
      <c r="D123" s="504">
        <v>65</v>
      </c>
      <c r="E123" s="504">
        <v>4.55</v>
      </c>
      <c r="F123" s="504">
        <v>13.65</v>
      </c>
      <c r="G123" s="504">
        <v>34.450000000000003</v>
      </c>
      <c r="H123" s="504">
        <v>279.5</v>
      </c>
      <c r="I123" s="504"/>
    </row>
    <row r="124" spans="1:10" ht="17.25" customHeight="1" x14ac:dyDescent="0.3">
      <c r="A124" s="493"/>
      <c r="B124" s="592" t="s">
        <v>527</v>
      </c>
      <c r="C124" s="592"/>
      <c r="D124" s="515">
        <f>D122+D123</f>
        <v>265</v>
      </c>
      <c r="E124" s="515">
        <f t="shared" ref="E124:H124" si="19">E122+E123</f>
        <v>7.71</v>
      </c>
      <c r="F124" s="515">
        <f t="shared" si="19"/>
        <v>16.330000000000002</v>
      </c>
      <c r="G124" s="515">
        <f t="shared" si="19"/>
        <v>50.39</v>
      </c>
      <c r="H124" s="515">
        <f t="shared" si="19"/>
        <v>380.1</v>
      </c>
      <c r="I124" s="517"/>
      <c r="J124" s="524">
        <f>H124/H125</f>
        <v>0.36997741784768734</v>
      </c>
    </row>
    <row r="125" spans="1:10" ht="17.25" customHeight="1" x14ac:dyDescent="0.3">
      <c r="A125" s="493"/>
      <c r="B125" s="592" t="s">
        <v>107</v>
      </c>
      <c r="C125" s="592"/>
      <c r="D125" s="232">
        <f>D114+D121</f>
        <v>1386</v>
      </c>
      <c r="E125" s="232">
        <f>E114+E121</f>
        <v>37.629999999999995</v>
      </c>
      <c r="F125" s="232">
        <f>F114+F121</f>
        <v>35.599999999999994</v>
      </c>
      <c r="G125" s="232">
        <f>G114+G121</f>
        <v>148.79999999999998</v>
      </c>
      <c r="H125" s="232">
        <f>H114+H121</f>
        <v>1027.3599999999999</v>
      </c>
      <c r="I125" s="515"/>
    </row>
    <row r="126" spans="1:10" ht="17.25" customHeight="1" x14ac:dyDescent="0.3">
      <c r="A126" s="493"/>
      <c r="B126" s="647" t="s">
        <v>46</v>
      </c>
      <c r="C126" s="648"/>
      <c r="D126" s="648"/>
      <c r="E126" s="648"/>
      <c r="F126" s="648"/>
      <c r="G126" s="648"/>
      <c r="H126" s="648"/>
      <c r="I126" s="649"/>
    </row>
    <row r="127" spans="1:10" ht="17.25" customHeight="1" x14ac:dyDescent="0.3">
      <c r="A127" s="493"/>
      <c r="B127" s="607" t="s">
        <v>39</v>
      </c>
      <c r="C127" s="230" t="s">
        <v>125</v>
      </c>
      <c r="D127" s="223">
        <v>200</v>
      </c>
      <c r="E127" s="223">
        <v>7.4</v>
      </c>
      <c r="F127" s="223">
        <v>7.48</v>
      </c>
      <c r="G127" s="223">
        <v>36.5</v>
      </c>
      <c r="H127" s="223">
        <v>243</v>
      </c>
      <c r="I127" s="517">
        <v>264</v>
      </c>
    </row>
    <row r="128" spans="1:10" ht="17.25" customHeight="1" x14ac:dyDescent="0.3">
      <c r="A128" s="493"/>
      <c r="B128" s="608"/>
      <c r="C128" s="224" t="s">
        <v>1</v>
      </c>
      <c r="D128" s="517">
        <v>200</v>
      </c>
      <c r="E128" s="223">
        <v>0.1</v>
      </c>
      <c r="F128" s="223">
        <v>0</v>
      </c>
      <c r="G128" s="223">
        <v>15.2</v>
      </c>
      <c r="H128" s="223">
        <v>61</v>
      </c>
      <c r="I128" s="517">
        <v>494</v>
      </c>
    </row>
    <row r="129" spans="1:10" ht="17.25" customHeight="1" x14ac:dyDescent="0.3">
      <c r="A129" s="493"/>
      <c r="B129" s="608"/>
      <c r="C129" s="224" t="s">
        <v>37</v>
      </c>
      <c r="D129" s="517">
        <v>50</v>
      </c>
      <c r="E129" s="517">
        <v>6.25</v>
      </c>
      <c r="F129" s="517">
        <v>3.75</v>
      </c>
      <c r="G129" s="517">
        <v>18.13</v>
      </c>
      <c r="H129" s="517">
        <v>133.75</v>
      </c>
      <c r="I129" s="517">
        <v>3</v>
      </c>
    </row>
    <row r="130" spans="1:10" ht="17.25" customHeight="1" x14ac:dyDescent="0.3">
      <c r="A130" s="493"/>
      <c r="B130" s="516"/>
      <c r="C130" s="224" t="s">
        <v>321</v>
      </c>
      <c r="D130" s="223">
        <v>160</v>
      </c>
      <c r="E130" s="25">
        <v>1.65</v>
      </c>
      <c r="F130" s="25">
        <v>0.55000000000000004</v>
      </c>
      <c r="G130" s="25">
        <v>23.1</v>
      </c>
      <c r="H130" s="25">
        <v>105.6</v>
      </c>
      <c r="I130" s="517">
        <v>112</v>
      </c>
    </row>
    <row r="131" spans="1:10" ht="17.25" customHeight="1" x14ac:dyDescent="0.3">
      <c r="A131" s="493"/>
      <c r="B131" s="592" t="s">
        <v>102</v>
      </c>
      <c r="C131" s="592"/>
      <c r="D131" s="232">
        <f>D127+D128+D129+D130</f>
        <v>610</v>
      </c>
      <c r="E131" s="232">
        <f t="shared" ref="E131:H131" si="20">E127+E128+E129+E130</f>
        <v>15.4</v>
      </c>
      <c r="F131" s="232">
        <f t="shared" si="20"/>
        <v>11.780000000000001</v>
      </c>
      <c r="G131" s="232">
        <f t="shared" si="20"/>
        <v>92.93</v>
      </c>
      <c r="H131" s="232">
        <f t="shared" si="20"/>
        <v>543.35</v>
      </c>
      <c r="I131" s="515"/>
      <c r="J131" s="524">
        <f>H131/H142</f>
        <v>0.43563840448987773</v>
      </c>
    </row>
    <row r="132" spans="1:10" ht="17.25" customHeight="1" x14ac:dyDescent="0.3">
      <c r="A132" s="493"/>
      <c r="B132" s="607" t="s">
        <v>41</v>
      </c>
      <c r="C132" s="22" t="s">
        <v>218</v>
      </c>
      <c r="D132" s="517">
        <v>100</v>
      </c>
      <c r="E132" s="517">
        <v>0.9</v>
      </c>
      <c r="F132" s="517">
        <v>5.0999999999999996</v>
      </c>
      <c r="G132" s="517">
        <v>3.6</v>
      </c>
      <c r="H132" s="16">
        <v>64</v>
      </c>
      <c r="I132" s="223">
        <v>31</v>
      </c>
    </row>
    <row r="133" spans="1:10" ht="17.25" customHeight="1" x14ac:dyDescent="0.3">
      <c r="A133" s="493"/>
      <c r="B133" s="608"/>
      <c r="C133" s="224" t="s">
        <v>410</v>
      </c>
      <c r="D133" s="223">
        <v>250</v>
      </c>
      <c r="E133" s="222">
        <v>2.68</v>
      </c>
      <c r="F133" s="222">
        <v>2.5</v>
      </c>
      <c r="G133" s="222">
        <v>19.329999999999998</v>
      </c>
      <c r="H133" s="222">
        <v>112.5</v>
      </c>
      <c r="I133" s="223">
        <v>61</v>
      </c>
    </row>
    <row r="134" spans="1:10" ht="17.25" customHeight="1" x14ac:dyDescent="0.3">
      <c r="A134" s="493"/>
      <c r="B134" s="608"/>
      <c r="C134" s="224" t="s">
        <v>44</v>
      </c>
      <c r="D134" s="223">
        <v>200</v>
      </c>
      <c r="E134" s="223">
        <v>4.2</v>
      </c>
      <c r="F134" s="223">
        <v>8.8000000000000007</v>
      </c>
      <c r="G134" s="223">
        <v>21.8</v>
      </c>
      <c r="H134" s="223">
        <v>184</v>
      </c>
      <c r="I134" s="223">
        <v>429</v>
      </c>
    </row>
    <row r="135" spans="1:10" ht="17.25" customHeight="1" x14ac:dyDescent="0.3">
      <c r="A135" s="493"/>
      <c r="B135" s="608"/>
      <c r="C135" s="224" t="s">
        <v>444</v>
      </c>
      <c r="D135" s="223">
        <v>120</v>
      </c>
      <c r="E135" s="16">
        <v>16.68</v>
      </c>
      <c r="F135" s="16">
        <v>2.52</v>
      </c>
      <c r="G135" s="16">
        <v>11.52</v>
      </c>
      <c r="H135" s="16">
        <v>135.6</v>
      </c>
      <c r="I135" s="223">
        <v>345</v>
      </c>
    </row>
    <row r="136" spans="1:10" ht="17.25" customHeight="1" x14ac:dyDescent="0.3">
      <c r="A136" s="493"/>
      <c r="B136" s="608"/>
      <c r="C136" s="224" t="s">
        <v>8</v>
      </c>
      <c r="D136" s="517">
        <v>200</v>
      </c>
      <c r="E136" s="517">
        <v>1</v>
      </c>
      <c r="F136" s="517">
        <v>0.2</v>
      </c>
      <c r="G136" s="517">
        <v>0.2</v>
      </c>
      <c r="H136" s="16">
        <v>92</v>
      </c>
      <c r="I136" s="223">
        <v>518</v>
      </c>
    </row>
    <row r="137" spans="1:10" ht="17.25" customHeight="1" x14ac:dyDescent="0.3">
      <c r="A137" s="493"/>
      <c r="B137" s="608"/>
      <c r="C137" s="224" t="s">
        <v>105</v>
      </c>
      <c r="D137" s="223">
        <v>60</v>
      </c>
      <c r="E137" s="222">
        <v>4.2</v>
      </c>
      <c r="F137" s="222">
        <v>0.66</v>
      </c>
      <c r="G137" s="222">
        <v>24.18</v>
      </c>
      <c r="H137" s="222">
        <v>115.8</v>
      </c>
      <c r="I137" s="517">
        <v>516</v>
      </c>
    </row>
    <row r="138" spans="1:10" ht="17.25" customHeight="1" x14ac:dyDescent="0.3">
      <c r="A138" s="493"/>
      <c r="B138" s="592" t="s">
        <v>106</v>
      </c>
      <c r="C138" s="592"/>
      <c r="D138" s="232">
        <f>D132+D133+D134+D135+D136+D137</f>
        <v>930</v>
      </c>
      <c r="E138" s="232">
        <f t="shared" ref="E138:H138" si="21">E132+E133+E134+E135+E136+E137</f>
        <v>29.66</v>
      </c>
      <c r="F138" s="232">
        <f t="shared" si="21"/>
        <v>19.779999999999998</v>
      </c>
      <c r="G138" s="232">
        <f t="shared" si="21"/>
        <v>80.63</v>
      </c>
      <c r="H138" s="232">
        <f t="shared" si="21"/>
        <v>703.9</v>
      </c>
      <c r="I138" s="517"/>
      <c r="J138" s="524">
        <f>H138/H142</f>
        <v>0.56436159551012222</v>
      </c>
    </row>
    <row r="139" spans="1:10" ht="17.25" customHeight="1" x14ac:dyDescent="0.3">
      <c r="A139" s="493"/>
      <c r="B139" s="653" t="s">
        <v>524</v>
      </c>
      <c r="C139" s="504" t="s">
        <v>525</v>
      </c>
      <c r="D139" s="504">
        <v>200</v>
      </c>
      <c r="E139" s="504">
        <v>5.7</v>
      </c>
      <c r="F139" s="504">
        <v>6.3</v>
      </c>
      <c r="G139" s="504">
        <v>7.8</v>
      </c>
      <c r="H139" s="504">
        <v>114</v>
      </c>
      <c r="I139" s="504">
        <v>280</v>
      </c>
    </row>
    <row r="140" spans="1:10" ht="17.25" customHeight="1" x14ac:dyDescent="0.3">
      <c r="A140" s="493"/>
      <c r="B140" s="654"/>
      <c r="C140" s="504" t="s">
        <v>529</v>
      </c>
      <c r="D140" s="504">
        <v>70</v>
      </c>
      <c r="E140" s="504">
        <v>5.6</v>
      </c>
      <c r="F140" s="504">
        <v>7.28</v>
      </c>
      <c r="G140" s="504">
        <v>46.2</v>
      </c>
      <c r="H140" s="504">
        <v>273.7</v>
      </c>
      <c r="I140" s="504"/>
    </row>
    <row r="141" spans="1:10" ht="17.25" customHeight="1" x14ac:dyDescent="0.3">
      <c r="A141" s="493"/>
      <c r="B141" s="592" t="s">
        <v>527</v>
      </c>
      <c r="C141" s="592"/>
      <c r="D141" s="515">
        <f>D139+D140</f>
        <v>270</v>
      </c>
      <c r="E141" s="515">
        <f t="shared" ref="E141:H141" si="22">E139+E140</f>
        <v>11.3</v>
      </c>
      <c r="F141" s="515">
        <f t="shared" si="22"/>
        <v>13.58</v>
      </c>
      <c r="G141" s="515">
        <f t="shared" si="22"/>
        <v>54</v>
      </c>
      <c r="H141" s="515">
        <f t="shared" si="22"/>
        <v>387.7</v>
      </c>
      <c r="I141" s="517"/>
      <c r="J141" s="524">
        <f>H141/H142</f>
        <v>0.31084385648426538</v>
      </c>
    </row>
    <row r="142" spans="1:10" ht="17.25" customHeight="1" x14ac:dyDescent="0.3">
      <c r="A142" s="493"/>
      <c r="B142" s="592" t="s">
        <v>107</v>
      </c>
      <c r="C142" s="592"/>
      <c r="D142" s="232">
        <f>D131+D138</f>
        <v>1540</v>
      </c>
      <c r="E142" s="232">
        <f>E131+E138</f>
        <v>45.06</v>
      </c>
      <c r="F142" s="232">
        <f>F131+F138</f>
        <v>31.56</v>
      </c>
      <c r="G142" s="232">
        <f>G131+G138</f>
        <v>173.56</v>
      </c>
      <c r="H142" s="232">
        <f>H131+H138</f>
        <v>1247.25</v>
      </c>
      <c r="I142" s="515"/>
    </row>
    <row r="143" spans="1:10" ht="17.25" customHeight="1" x14ac:dyDescent="0.3">
      <c r="A143" s="493"/>
      <c r="B143" s="647" t="s">
        <v>55</v>
      </c>
      <c r="C143" s="648"/>
      <c r="D143" s="648"/>
      <c r="E143" s="648"/>
      <c r="F143" s="648"/>
      <c r="G143" s="648"/>
      <c r="H143" s="648"/>
      <c r="I143" s="649"/>
    </row>
    <row r="144" spans="1:10" ht="17.25" customHeight="1" x14ac:dyDescent="0.3">
      <c r="A144" s="493"/>
      <c r="B144" s="655" t="s">
        <v>39</v>
      </c>
      <c r="C144" s="221" t="s">
        <v>5</v>
      </c>
      <c r="D144" s="517">
        <v>200</v>
      </c>
      <c r="E144" s="517">
        <v>17.239999999999998</v>
      </c>
      <c r="F144" s="517">
        <v>26.76</v>
      </c>
      <c r="G144" s="517">
        <v>4.62</v>
      </c>
      <c r="H144" s="517">
        <v>326.16000000000003</v>
      </c>
      <c r="I144" s="517">
        <v>301</v>
      </c>
    </row>
    <row r="145" spans="1:10" ht="17.25" customHeight="1" x14ac:dyDescent="0.3">
      <c r="A145" s="493"/>
      <c r="B145" s="656"/>
      <c r="C145" s="221" t="s">
        <v>58</v>
      </c>
      <c r="D145" s="517">
        <v>60</v>
      </c>
      <c r="E145" s="222">
        <v>4.5599999999999996</v>
      </c>
      <c r="F145" s="222">
        <v>0.48</v>
      </c>
      <c r="G145" s="222">
        <v>29.52</v>
      </c>
      <c r="H145" s="222">
        <v>141</v>
      </c>
      <c r="I145" s="517">
        <v>108</v>
      </c>
    </row>
    <row r="146" spans="1:10" ht="17.25" customHeight="1" x14ac:dyDescent="0.3">
      <c r="A146" s="493"/>
      <c r="B146" s="656"/>
      <c r="C146" s="404" t="s">
        <v>7</v>
      </c>
      <c r="D146" s="28">
        <v>200</v>
      </c>
      <c r="E146" s="404">
        <v>3.6</v>
      </c>
      <c r="F146" s="404">
        <v>3.3</v>
      </c>
      <c r="G146" s="404">
        <v>25</v>
      </c>
      <c r="H146" s="403">
        <v>144</v>
      </c>
      <c r="I146" s="517">
        <v>496</v>
      </c>
    </row>
    <row r="147" spans="1:10" ht="17.25" hidden="1" customHeight="1" x14ac:dyDescent="0.3">
      <c r="A147" s="493"/>
      <c r="B147" s="657"/>
      <c r="C147" s="224" t="s">
        <v>321</v>
      </c>
      <c r="D147" s="223">
        <v>150</v>
      </c>
      <c r="E147" s="25">
        <v>1.5</v>
      </c>
      <c r="F147" s="25">
        <v>0.5</v>
      </c>
      <c r="G147" s="25">
        <v>21</v>
      </c>
      <c r="H147" s="25">
        <v>96</v>
      </c>
      <c r="I147" s="517">
        <v>112</v>
      </c>
    </row>
    <row r="148" spans="1:10" ht="17.25" customHeight="1" x14ac:dyDescent="0.3">
      <c r="A148" s="493"/>
      <c r="B148" s="592" t="s">
        <v>102</v>
      </c>
      <c r="C148" s="592"/>
      <c r="D148" s="232">
        <f>D144+D145+D146</f>
        <v>460</v>
      </c>
      <c r="E148" s="232">
        <f t="shared" ref="E148:H148" si="23">E144+E145+E146</f>
        <v>25.4</v>
      </c>
      <c r="F148" s="232">
        <f t="shared" si="23"/>
        <v>30.540000000000003</v>
      </c>
      <c r="G148" s="232">
        <f t="shared" si="23"/>
        <v>59.14</v>
      </c>
      <c r="H148" s="232">
        <f t="shared" si="23"/>
        <v>611.16000000000008</v>
      </c>
      <c r="I148" s="517"/>
      <c r="J148" s="524">
        <f>H148/H158</f>
        <v>0.45167727202181673</v>
      </c>
    </row>
    <row r="149" spans="1:10" ht="17.25" customHeight="1" x14ac:dyDescent="0.3">
      <c r="A149" s="493"/>
      <c r="B149" s="607" t="s">
        <v>41</v>
      </c>
      <c r="C149" s="225" t="s">
        <v>414</v>
      </c>
      <c r="D149" s="517">
        <v>100</v>
      </c>
      <c r="E149" s="517">
        <v>0.7</v>
      </c>
      <c r="F149" s="517">
        <v>0.1</v>
      </c>
      <c r="G149" s="517">
        <v>1.9</v>
      </c>
      <c r="H149" s="16">
        <v>12</v>
      </c>
      <c r="I149" s="223">
        <v>71</v>
      </c>
    </row>
    <row r="150" spans="1:10" ht="26.25" customHeight="1" x14ac:dyDescent="0.3">
      <c r="A150" s="493"/>
      <c r="B150" s="608"/>
      <c r="C150" s="224" t="s">
        <v>457</v>
      </c>
      <c r="D150" s="223">
        <v>250</v>
      </c>
      <c r="E150" s="223">
        <v>2.7</v>
      </c>
      <c r="F150" s="223">
        <v>2.85</v>
      </c>
      <c r="G150" s="223">
        <v>17.45</v>
      </c>
      <c r="H150" s="222">
        <v>118.25</v>
      </c>
      <c r="I150" s="223">
        <v>103</v>
      </c>
    </row>
    <row r="151" spans="1:10" ht="17.25" customHeight="1" x14ac:dyDescent="0.3">
      <c r="A151" s="493"/>
      <c r="B151" s="608"/>
      <c r="C151" s="224" t="s">
        <v>440</v>
      </c>
      <c r="D151" s="517">
        <v>200</v>
      </c>
      <c r="E151" s="517">
        <v>19</v>
      </c>
      <c r="F151" s="517">
        <v>23.78</v>
      </c>
      <c r="G151" s="517">
        <v>31.56</v>
      </c>
      <c r="H151" s="16">
        <v>418.88</v>
      </c>
      <c r="I151" s="223">
        <v>131</v>
      </c>
    </row>
    <row r="152" spans="1:10" ht="25.8" customHeight="1" x14ac:dyDescent="0.3">
      <c r="A152" s="493"/>
      <c r="B152" s="608"/>
      <c r="C152" s="441" t="s">
        <v>430</v>
      </c>
      <c r="D152" s="517">
        <v>200</v>
      </c>
      <c r="E152" s="517">
        <v>0.2</v>
      </c>
      <c r="F152" s="517">
        <v>0</v>
      </c>
      <c r="G152" s="517">
        <v>19.8</v>
      </c>
      <c r="H152" s="517">
        <v>77</v>
      </c>
      <c r="I152" s="517">
        <v>296</v>
      </c>
    </row>
    <row r="153" spans="1:10" ht="17.25" customHeight="1" x14ac:dyDescent="0.3">
      <c r="A153" s="493"/>
      <c r="B153" s="608"/>
      <c r="C153" s="224" t="s">
        <v>105</v>
      </c>
      <c r="D153" s="223">
        <v>60</v>
      </c>
      <c r="E153" s="222">
        <v>4.2</v>
      </c>
      <c r="F153" s="222">
        <v>0.66</v>
      </c>
      <c r="G153" s="222">
        <v>24.18</v>
      </c>
      <c r="H153" s="222">
        <v>115.8</v>
      </c>
      <c r="I153" s="517">
        <v>516</v>
      </c>
    </row>
    <row r="154" spans="1:10" ht="17.25" customHeight="1" x14ac:dyDescent="0.3">
      <c r="A154" s="493"/>
      <c r="B154" s="592" t="s">
        <v>106</v>
      </c>
      <c r="C154" s="592"/>
      <c r="D154" s="232">
        <f>D149+D150+D151+D152+D153</f>
        <v>810</v>
      </c>
      <c r="E154" s="232">
        <f t="shared" ref="E154:H154" si="24">E149+E150+E151+E152+E153</f>
        <v>26.799999999999997</v>
      </c>
      <c r="F154" s="232">
        <f t="shared" si="24"/>
        <v>27.39</v>
      </c>
      <c r="G154" s="232">
        <f t="shared" si="24"/>
        <v>94.889999999999986</v>
      </c>
      <c r="H154" s="232">
        <f t="shared" si="24"/>
        <v>741.93</v>
      </c>
      <c r="I154" s="517"/>
      <c r="J154" s="524">
        <f>H154/H158</f>
        <v>0.54832272797818316</v>
      </c>
    </row>
    <row r="155" spans="1:10" ht="19.2" customHeight="1" x14ac:dyDescent="0.3">
      <c r="A155" s="493"/>
      <c r="B155" s="653" t="s">
        <v>524</v>
      </c>
      <c r="C155" s="505" t="s">
        <v>530</v>
      </c>
      <c r="D155" s="504">
        <v>200</v>
      </c>
      <c r="E155" s="504">
        <v>3.16</v>
      </c>
      <c r="F155" s="504">
        <v>2.68</v>
      </c>
      <c r="G155" s="504">
        <v>15.94</v>
      </c>
      <c r="H155" s="504">
        <v>100.6</v>
      </c>
      <c r="I155" s="504">
        <v>379</v>
      </c>
    </row>
    <row r="156" spans="1:10" ht="30.6" customHeight="1" x14ac:dyDescent="0.3">
      <c r="A156" s="493"/>
      <c r="B156" s="654"/>
      <c r="C156" s="506" t="s">
        <v>531</v>
      </c>
      <c r="D156" s="504">
        <v>70</v>
      </c>
      <c r="E156" s="504">
        <v>7.78</v>
      </c>
      <c r="F156" s="504">
        <v>8.3000000000000007</v>
      </c>
      <c r="G156" s="504">
        <v>29.9</v>
      </c>
      <c r="H156" s="504">
        <v>225.87</v>
      </c>
      <c r="I156" s="504"/>
    </row>
    <row r="157" spans="1:10" ht="19.2" customHeight="1" x14ac:dyDescent="0.3">
      <c r="A157" s="493"/>
      <c r="B157" s="592" t="s">
        <v>527</v>
      </c>
      <c r="C157" s="592"/>
      <c r="D157" s="515">
        <f>D155+D156</f>
        <v>270</v>
      </c>
      <c r="E157" s="515">
        <f t="shared" ref="E157:H157" si="25">E155+E156</f>
        <v>10.940000000000001</v>
      </c>
      <c r="F157" s="515">
        <f t="shared" si="25"/>
        <v>10.98</v>
      </c>
      <c r="G157" s="515">
        <f t="shared" si="25"/>
        <v>45.839999999999996</v>
      </c>
      <c r="H157" s="515">
        <f t="shared" si="25"/>
        <v>326.47000000000003</v>
      </c>
      <c r="I157" s="517"/>
      <c r="J157" s="524">
        <f>H157/H158</f>
        <v>0.24127737253249967</v>
      </c>
    </row>
    <row r="158" spans="1:10" ht="17.25" customHeight="1" x14ac:dyDescent="0.3">
      <c r="A158" s="493"/>
      <c r="B158" s="592" t="s">
        <v>107</v>
      </c>
      <c r="C158" s="592"/>
      <c r="D158" s="232">
        <f>D148+D154</f>
        <v>1270</v>
      </c>
      <c r="E158" s="232">
        <f>E148+E154</f>
        <v>52.199999999999996</v>
      </c>
      <c r="F158" s="232">
        <f>F148+F154</f>
        <v>57.930000000000007</v>
      </c>
      <c r="G158" s="232">
        <f>G148+G154</f>
        <v>154.02999999999997</v>
      </c>
      <c r="H158" s="232">
        <f>H148+H154</f>
        <v>1353.0900000000001</v>
      </c>
      <c r="I158" s="515"/>
    </row>
    <row r="159" spans="1:10" ht="17.25" customHeight="1" x14ac:dyDescent="0.3">
      <c r="A159" s="493"/>
      <c r="B159" s="647" t="s">
        <v>61</v>
      </c>
      <c r="C159" s="648"/>
      <c r="D159" s="648"/>
      <c r="E159" s="648"/>
      <c r="F159" s="648"/>
      <c r="G159" s="648"/>
      <c r="H159" s="648"/>
      <c r="I159" s="649"/>
    </row>
    <row r="160" spans="1:10" ht="17.25" customHeight="1" x14ac:dyDescent="0.3">
      <c r="A160" s="493"/>
      <c r="B160" s="607" t="s">
        <v>39</v>
      </c>
      <c r="C160" s="224" t="s">
        <v>441</v>
      </c>
      <c r="D160" s="223">
        <v>200</v>
      </c>
      <c r="E160" s="223">
        <v>5.7</v>
      </c>
      <c r="F160" s="223">
        <v>5.26</v>
      </c>
      <c r="G160" s="223">
        <v>18.98</v>
      </c>
      <c r="H160" s="223">
        <v>146</v>
      </c>
      <c r="I160" s="517">
        <v>165</v>
      </c>
    </row>
    <row r="161" spans="1:11" ht="17.25" customHeight="1" x14ac:dyDescent="0.3">
      <c r="A161" s="493"/>
      <c r="B161" s="608"/>
      <c r="C161" s="221" t="s">
        <v>37</v>
      </c>
      <c r="D161" s="517">
        <v>50</v>
      </c>
      <c r="E161" s="517">
        <v>6.25</v>
      </c>
      <c r="F161" s="517">
        <v>3.75</v>
      </c>
      <c r="G161" s="517">
        <v>18.13</v>
      </c>
      <c r="H161" s="517">
        <v>133.75</v>
      </c>
      <c r="I161" s="517">
        <v>3</v>
      </c>
    </row>
    <row r="162" spans="1:11" ht="17.25" customHeight="1" x14ac:dyDescent="0.3">
      <c r="A162" s="493"/>
      <c r="B162" s="608"/>
      <c r="C162" s="517" t="s">
        <v>463</v>
      </c>
      <c r="D162" s="223">
        <v>200</v>
      </c>
      <c r="E162" s="223">
        <v>0.1</v>
      </c>
      <c r="F162" s="223">
        <v>0.04</v>
      </c>
      <c r="G162" s="223">
        <v>9.9</v>
      </c>
      <c r="H162" s="222">
        <v>35</v>
      </c>
      <c r="I162" s="517">
        <v>268</v>
      </c>
    </row>
    <row r="163" spans="1:11" ht="17.25" customHeight="1" x14ac:dyDescent="0.3">
      <c r="A163" s="493"/>
      <c r="B163" s="609"/>
      <c r="C163" s="224" t="s">
        <v>436</v>
      </c>
      <c r="D163" s="223">
        <v>160</v>
      </c>
      <c r="E163" s="25">
        <v>0.99</v>
      </c>
      <c r="F163" s="25">
        <v>0.22</v>
      </c>
      <c r="G163" s="25">
        <v>8.91</v>
      </c>
      <c r="H163" s="25">
        <v>47.3</v>
      </c>
      <c r="I163" s="517">
        <v>112</v>
      </c>
    </row>
    <row r="164" spans="1:11" ht="17.25" customHeight="1" x14ac:dyDescent="0.3">
      <c r="A164" s="493"/>
      <c r="B164" s="592" t="s">
        <v>102</v>
      </c>
      <c r="C164" s="592"/>
      <c r="D164" s="232">
        <f>D160+D161+D162+D163</f>
        <v>610</v>
      </c>
      <c r="E164" s="232">
        <f t="shared" ref="E164:H164" si="26">E160+E161+E162+E163</f>
        <v>13.04</v>
      </c>
      <c r="F164" s="232">
        <f t="shared" si="26"/>
        <v>9.27</v>
      </c>
      <c r="G164" s="232">
        <f t="shared" si="26"/>
        <v>55.92</v>
      </c>
      <c r="H164" s="232">
        <f t="shared" si="26"/>
        <v>362.05</v>
      </c>
      <c r="I164" s="517"/>
      <c r="J164" s="523">
        <f>H164/H175</f>
        <v>0.26538391057357524</v>
      </c>
      <c r="K164">
        <v>3</v>
      </c>
    </row>
    <row r="165" spans="1:11" ht="17.25" customHeight="1" x14ac:dyDescent="0.3">
      <c r="A165" s="493"/>
      <c r="B165" s="607" t="s">
        <v>41</v>
      </c>
      <c r="C165" s="22" t="s">
        <v>439</v>
      </c>
      <c r="D165" s="223">
        <v>100</v>
      </c>
      <c r="E165" s="223">
        <v>1.1000000000000001</v>
      </c>
      <c r="F165" s="223">
        <v>0.2</v>
      </c>
      <c r="G165" s="223">
        <v>3.8</v>
      </c>
      <c r="H165" s="222">
        <v>22</v>
      </c>
      <c r="I165" s="223">
        <v>71</v>
      </c>
    </row>
    <row r="166" spans="1:11" ht="27" customHeight="1" x14ac:dyDescent="0.3">
      <c r="A166" s="493"/>
      <c r="B166" s="608"/>
      <c r="C166" s="441" t="s">
        <v>445</v>
      </c>
      <c r="D166" s="223">
        <v>250</v>
      </c>
      <c r="E166" s="16">
        <v>2.2999999999999998</v>
      </c>
      <c r="F166" s="16">
        <v>4.25</v>
      </c>
      <c r="G166" s="16">
        <v>15.13</v>
      </c>
      <c r="H166" s="16">
        <v>108</v>
      </c>
      <c r="I166" s="223">
        <v>144</v>
      </c>
    </row>
    <row r="167" spans="1:11" ht="17.25" customHeight="1" x14ac:dyDescent="0.3">
      <c r="A167" s="493"/>
      <c r="B167" s="608"/>
      <c r="C167" s="224" t="s">
        <v>13</v>
      </c>
      <c r="D167" s="223">
        <v>200</v>
      </c>
      <c r="E167" s="223">
        <v>11.4</v>
      </c>
      <c r="F167" s="223">
        <v>10.46</v>
      </c>
      <c r="G167" s="223">
        <v>49.44</v>
      </c>
      <c r="H167" s="223">
        <v>337.4</v>
      </c>
      <c r="I167" s="223">
        <v>237</v>
      </c>
    </row>
    <row r="168" spans="1:11" ht="17.25" customHeight="1" x14ac:dyDescent="0.3">
      <c r="A168" s="493"/>
      <c r="B168" s="608"/>
      <c r="C168" s="224" t="s">
        <v>442</v>
      </c>
      <c r="D168" s="223">
        <v>100</v>
      </c>
      <c r="E168" s="223">
        <v>10.64</v>
      </c>
      <c r="F168" s="223">
        <v>28.19</v>
      </c>
      <c r="G168" s="223">
        <v>2.89</v>
      </c>
      <c r="H168" s="222">
        <v>309</v>
      </c>
      <c r="I168" s="223">
        <v>260</v>
      </c>
    </row>
    <row r="169" spans="1:11" ht="17.25" customHeight="1" x14ac:dyDescent="0.3">
      <c r="A169" s="493"/>
      <c r="B169" s="608"/>
      <c r="C169" s="441" t="s">
        <v>482</v>
      </c>
      <c r="D169" s="517">
        <v>200</v>
      </c>
      <c r="E169" s="517">
        <v>0.5</v>
      </c>
      <c r="F169" s="517">
        <v>0</v>
      </c>
      <c r="G169" s="517">
        <v>27</v>
      </c>
      <c r="H169" s="517">
        <v>110</v>
      </c>
      <c r="I169" s="517">
        <v>508</v>
      </c>
    </row>
    <row r="170" spans="1:11" ht="17.25" customHeight="1" x14ac:dyDescent="0.3">
      <c r="A170" s="493"/>
      <c r="B170" s="608"/>
      <c r="C170" s="224" t="s">
        <v>105</v>
      </c>
      <c r="D170" s="223">
        <v>60</v>
      </c>
      <c r="E170" s="222">
        <v>4.2</v>
      </c>
      <c r="F170" s="222">
        <v>0.66</v>
      </c>
      <c r="G170" s="222">
        <v>24.18</v>
      </c>
      <c r="H170" s="222">
        <v>115.8</v>
      </c>
      <c r="I170" s="517">
        <v>516</v>
      </c>
    </row>
    <row r="171" spans="1:11" ht="17.25" customHeight="1" x14ac:dyDescent="0.3">
      <c r="A171" s="493"/>
      <c r="B171" s="592" t="s">
        <v>106</v>
      </c>
      <c r="C171" s="592"/>
      <c r="D171" s="232">
        <f>D165+D166+D167+D168+D169+D170</f>
        <v>910</v>
      </c>
      <c r="E171" s="232">
        <f t="shared" ref="E171:H171" si="27">E165+E166+E167+E168+E169+E170</f>
        <v>30.14</v>
      </c>
      <c r="F171" s="232">
        <f t="shared" si="27"/>
        <v>43.76</v>
      </c>
      <c r="G171" s="232">
        <f t="shared" si="27"/>
        <v>122.44</v>
      </c>
      <c r="H171" s="232">
        <f t="shared" si="27"/>
        <v>1002.1999999999999</v>
      </c>
      <c r="I171" s="517"/>
      <c r="J171" s="524">
        <f>H171/H175</f>
        <v>0.73461608942642476</v>
      </c>
    </row>
    <row r="172" spans="1:11" ht="17.25" customHeight="1" x14ac:dyDescent="0.3">
      <c r="A172" s="493"/>
      <c r="B172" s="653" t="s">
        <v>524</v>
      </c>
      <c r="C172" s="504" t="s">
        <v>525</v>
      </c>
      <c r="D172" s="504">
        <v>200</v>
      </c>
      <c r="E172" s="504">
        <v>5.7</v>
      </c>
      <c r="F172" s="504">
        <v>6.3</v>
      </c>
      <c r="G172" s="504">
        <v>7.8</v>
      </c>
      <c r="H172" s="504">
        <v>114</v>
      </c>
      <c r="I172" s="504">
        <v>280</v>
      </c>
    </row>
    <row r="173" spans="1:11" ht="17.25" customHeight="1" x14ac:dyDescent="0.3">
      <c r="A173" s="493"/>
      <c r="B173" s="654"/>
      <c r="C173" s="504" t="s">
        <v>526</v>
      </c>
      <c r="D173" s="504">
        <v>100</v>
      </c>
      <c r="E173" s="504">
        <v>7</v>
      </c>
      <c r="F173" s="504">
        <v>5</v>
      </c>
      <c r="G173" s="504">
        <v>58</v>
      </c>
      <c r="H173" s="504">
        <v>300</v>
      </c>
      <c r="I173" s="504"/>
    </row>
    <row r="174" spans="1:11" ht="17.25" customHeight="1" x14ac:dyDescent="0.3">
      <c r="A174" s="493"/>
      <c r="B174" s="592" t="s">
        <v>527</v>
      </c>
      <c r="C174" s="592"/>
      <c r="D174" s="515">
        <f>D172+D173</f>
        <v>300</v>
      </c>
      <c r="E174" s="515">
        <f t="shared" ref="E174:H174" si="28">E172+E173</f>
        <v>12.7</v>
      </c>
      <c r="F174" s="515">
        <f t="shared" si="28"/>
        <v>11.3</v>
      </c>
      <c r="G174" s="515">
        <f t="shared" si="28"/>
        <v>65.8</v>
      </c>
      <c r="H174" s="515">
        <f t="shared" si="28"/>
        <v>414</v>
      </c>
      <c r="I174" s="517"/>
      <c r="J174" s="524">
        <f>H174/H175</f>
        <v>0.3034634414513469</v>
      </c>
    </row>
    <row r="175" spans="1:11" ht="17.25" customHeight="1" x14ac:dyDescent="0.3">
      <c r="A175" s="493"/>
      <c r="B175" s="592" t="s">
        <v>107</v>
      </c>
      <c r="C175" s="592"/>
      <c r="D175" s="232">
        <f>D164+D171</f>
        <v>1520</v>
      </c>
      <c r="E175" s="232">
        <f>E164+E171</f>
        <v>43.18</v>
      </c>
      <c r="F175" s="232">
        <f>F164+F171</f>
        <v>53.03</v>
      </c>
      <c r="G175" s="232">
        <f>G164+G171</f>
        <v>178.36</v>
      </c>
      <c r="H175" s="232">
        <f>H164+H171</f>
        <v>1364.25</v>
      </c>
      <c r="I175" s="515"/>
    </row>
    <row r="176" spans="1:11" ht="17.25" customHeight="1" x14ac:dyDescent="0.3">
      <c r="A176" s="493"/>
      <c r="B176" s="647" t="s">
        <v>54</v>
      </c>
      <c r="C176" s="648"/>
      <c r="D176" s="648"/>
      <c r="E176" s="648"/>
      <c r="F176" s="648"/>
      <c r="G176" s="648"/>
      <c r="H176" s="648"/>
      <c r="I176" s="649"/>
    </row>
    <row r="177" spans="1:10" ht="17.25" customHeight="1" x14ac:dyDescent="0.3">
      <c r="A177" s="493"/>
      <c r="B177" s="607" t="s">
        <v>39</v>
      </c>
      <c r="C177" s="230" t="s">
        <v>118</v>
      </c>
      <c r="D177" s="17">
        <v>200</v>
      </c>
      <c r="E177" s="16">
        <v>5.62</v>
      </c>
      <c r="F177" s="16">
        <v>7.78</v>
      </c>
      <c r="G177" s="16">
        <v>39.020000000000003</v>
      </c>
      <c r="H177" s="16">
        <v>249.2</v>
      </c>
      <c r="I177" s="517">
        <v>181</v>
      </c>
    </row>
    <row r="178" spans="1:10" ht="17.25" customHeight="1" x14ac:dyDescent="0.3">
      <c r="A178" s="493"/>
      <c r="B178" s="608"/>
      <c r="C178" s="221" t="s">
        <v>119</v>
      </c>
      <c r="D178" s="517">
        <v>50</v>
      </c>
      <c r="E178" s="517">
        <v>3</v>
      </c>
      <c r="F178" s="517">
        <v>10.75</v>
      </c>
      <c r="G178" s="517">
        <v>18.25</v>
      </c>
      <c r="H178" s="517">
        <v>182.5</v>
      </c>
      <c r="I178" s="517">
        <v>1</v>
      </c>
    </row>
    <row r="179" spans="1:10" ht="17.25" customHeight="1" x14ac:dyDescent="0.3">
      <c r="A179" s="493"/>
      <c r="B179" s="608"/>
      <c r="C179" s="224" t="s">
        <v>1</v>
      </c>
      <c r="D179" s="517">
        <v>200</v>
      </c>
      <c r="E179" s="223">
        <v>0.1</v>
      </c>
      <c r="F179" s="223">
        <v>0</v>
      </c>
      <c r="G179" s="223">
        <v>15.2</v>
      </c>
      <c r="H179" s="223">
        <v>61</v>
      </c>
      <c r="I179" s="517">
        <v>494</v>
      </c>
    </row>
    <row r="180" spans="1:10" ht="17.25" hidden="1" customHeight="1" x14ac:dyDescent="0.3">
      <c r="A180" s="493"/>
      <c r="B180" s="516"/>
      <c r="C180" s="224" t="s">
        <v>321</v>
      </c>
      <c r="D180" s="223">
        <v>150</v>
      </c>
      <c r="E180" s="25">
        <v>1.5</v>
      </c>
      <c r="F180" s="25">
        <v>0.5</v>
      </c>
      <c r="G180" s="25">
        <v>21</v>
      </c>
      <c r="H180" s="25">
        <v>96</v>
      </c>
      <c r="I180" s="517">
        <v>112</v>
      </c>
    </row>
    <row r="181" spans="1:10" ht="17.25" customHeight="1" x14ac:dyDescent="0.3">
      <c r="A181" s="493"/>
      <c r="B181" s="592" t="s">
        <v>102</v>
      </c>
      <c r="C181" s="592"/>
      <c r="D181" s="232">
        <f>D177+D178+D179</f>
        <v>450</v>
      </c>
      <c r="E181" s="232">
        <f t="shared" ref="E181:H181" si="29">E177+E178+E179</f>
        <v>8.7200000000000006</v>
      </c>
      <c r="F181" s="232">
        <f t="shared" si="29"/>
        <v>18.53</v>
      </c>
      <c r="G181" s="232">
        <f t="shared" si="29"/>
        <v>72.47</v>
      </c>
      <c r="H181" s="232">
        <f t="shared" si="29"/>
        <v>492.7</v>
      </c>
      <c r="I181" s="517"/>
      <c r="J181" s="524">
        <f>H181/H192</f>
        <v>0.36545565132252367</v>
      </c>
    </row>
    <row r="182" spans="1:10" ht="17.25" customHeight="1" x14ac:dyDescent="0.3">
      <c r="A182" s="493"/>
      <c r="B182" s="607" t="s">
        <v>41</v>
      </c>
      <c r="C182" s="22" t="s">
        <v>218</v>
      </c>
      <c r="D182" s="517">
        <v>100</v>
      </c>
      <c r="E182" s="517">
        <v>0.9</v>
      </c>
      <c r="F182" s="517">
        <v>5.0999999999999996</v>
      </c>
      <c r="G182" s="517">
        <v>3.6</v>
      </c>
      <c r="H182" s="16">
        <v>64</v>
      </c>
      <c r="I182" s="223">
        <v>31</v>
      </c>
    </row>
    <row r="183" spans="1:10" ht="17.25" customHeight="1" x14ac:dyDescent="0.3">
      <c r="A183" s="493"/>
      <c r="B183" s="608"/>
      <c r="C183" s="224" t="s">
        <v>120</v>
      </c>
      <c r="D183" s="223">
        <v>250</v>
      </c>
      <c r="E183" s="223">
        <v>1.83</v>
      </c>
      <c r="F183" s="223">
        <v>5</v>
      </c>
      <c r="G183" s="223">
        <v>10.65</v>
      </c>
      <c r="H183" s="222">
        <v>95</v>
      </c>
      <c r="I183" s="223">
        <v>128</v>
      </c>
    </row>
    <row r="184" spans="1:10" ht="17.25" customHeight="1" x14ac:dyDescent="0.3">
      <c r="B184" s="608"/>
      <c r="C184" s="224" t="s">
        <v>114</v>
      </c>
      <c r="D184" s="223">
        <v>200</v>
      </c>
      <c r="E184" s="223">
        <v>7.54</v>
      </c>
      <c r="F184" s="223">
        <v>0.9</v>
      </c>
      <c r="G184" s="223">
        <v>38.72</v>
      </c>
      <c r="H184" s="222">
        <v>193.2</v>
      </c>
      <c r="I184" s="223">
        <v>291</v>
      </c>
    </row>
    <row r="185" spans="1:10" ht="29.4" customHeight="1" x14ac:dyDescent="0.3">
      <c r="B185" s="608"/>
      <c r="C185" s="224" t="s">
        <v>223</v>
      </c>
      <c r="D185" s="223">
        <v>106</v>
      </c>
      <c r="E185" s="226">
        <v>16.75</v>
      </c>
      <c r="F185" s="226">
        <v>17.41</v>
      </c>
      <c r="G185" s="222">
        <v>17.84</v>
      </c>
      <c r="H185" s="222">
        <v>295.48</v>
      </c>
      <c r="I185" s="223">
        <v>305</v>
      </c>
    </row>
    <row r="186" spans="1:10" ht="17.25" customHeight="1" x14ac:dyDescent="0.3">
      <c r="B186" s="608"/>
      <c r="C186" s="224" t="s">
        <v>8</v>
      </c>
      <c r="D186" s="517">
        <v>200</v>
      </c>
      <c r="E186" s="517">
        <v>1</v>
      </c>
      <c r="F186" s="517">
        <v>0.2</v>
      </c>
      <c r="G186" s="517">
        <v>0.2</v>
      </c>
      <c r="H186" s="16">
        <v>92</v>
      </c>
      <c r="I186" s="223">
        <v>518</v>
      </c>
    </row>
    <row r="187" spans="1:10" ht="17.25" customHeight="1" x14ac:dyDescent="0.3">
      <c r="B187" s="608"/>
      <c r="C187" s="224" t="s">
        <v>105</v>
      </c>
      <c r="D187" s="223">
        <v>60</v>
      </c>
      <c r="E187" s="222">
        <v>4.2</v>
      </c>
      <c r="F187" s="222">
        <v>0.66</v>
      </c>
      <c r="G187" s="222">
        <v>24.18</v>
      </c>
      <c r="H187" s="222">
        <v>115.8</v>
      </c>
      <c r="I187" s="517">
        <v>516</v>
      </c>
    </row>
    <row r="188" spans="1:10" ht="17.25" customHeight="1" x14ac:dyDescent="0.3">
      <c r="B188" s="592" t="s">
        <v>106</v>
      </c>
      <c r="C188" s="592"/>
      <c r="D188" s="232">
        <f>D182+D183+D184+D185+D186+D187</f>
        <v>916</v>
      </c>
      <c r="E188" s="232">
        <f t="shared" ref="E188:H188" si="30">E182+E183+E184+E185+E186+E187</f>
        <v>32.22</v>
      </c>
      <c r="F188" s="232">
        <f t="shared" si="30"/>
        <v>29.27</v>
      </c>
      <c r="G188" s="232">
        <f t="shared" si="30"/>
        <v>95.19</v>
      </c>
      <c r="H188" s="232">
        <f t="shared" si="30"/>
        <v>855.48</v>
      </c>
      <c r="I188" s="517"/>
      <c r="J188" s="524">
        <f>H188/H192</f>
        <v>0.63454434867747633</v>
      </c>
    </row>
    <row r="189" spans="1:10" ht="15" customHeight="1" x14ac:dyDescent="0.3">
      <c r="B189" s="653" t="s">
        <v>524</v>
      </c>
      <c r="C189" s="505" t="s">
        <v>530</v>
      </c>
      <c r="D189" s="504">
        <v>200</v>
      </c>
      <c r="E189" s="504">
        <v>3.16</v>
      </c>
      <c r="F189" s="504">
        <v>2.68</v>
      </c>
      <c r="G189" s="504">
        <v>15.94</v>
      </c>
      <c r="H189" s="504">
        <v>100.6</v>
      </c>
      <c r="I189" s="504">
        <v>379</v>
      </c>
    </row>
    <row r="190" spans="1:10" ht="16.2" customHeight="1" x14ac:dyDescent="0.3">
      <c r="B190" s="654"/>
      <c r="C190" s="504" t="s">
        <v>528</v>
      </c>
      <c r="D190" s="504">
        <v>65</v>
      </c>
      <c r="E190" s="504">
        <v>4.55</v>
      </c>
      <c r="F190" s="504">
        <v>13.65</v>
      </c>
      <c r="G190" s="504">
        <v>34.450000000000003</v>
      </c>
      <c r="H190" s="504">
        <v>279.5</v>
      </c>
      <c r="I190" s="504"/>
    </row>
    <row r="191" spans="1:10" ht="17.25" customHeight="1" x14ac:dyDescent="0.3">
      <c r="B191" s="592" t="s">
        <v>527</v>
      </c>
      <c r="C191" s="592"/>
      <c r="D191" s="515">
        <f>D189+D190</f>
        <v>265</v>
      </c>
      <c r="E191" s="515">
        <f t="shared" ref="E191:H191" si="31">E189+E190</f>
        <v>7.71</v>
      </c>
      <c r="F191" s="515">
        <f t="shared" si="31"/>
        <v>16.330000000000002</v>
      </c>
      <c r="G191" s="515">
        <f t="shared" si="31"/>
        <v>50.39</v>
      </c>
      <c r="H191" s="515">
        <f t="shared" si="31"/>
        <v>380.1</v>
      </c>
      <c r="I191" s="517"/>
      <c r="J191" s="524">
        <f>H191/H192</f>
        <v>0.28193564657538311</v>
      </c>
    </row>
    <row r="192" spans="1:10" ht="17.25" customHeight="1" x14ac:dyDescent="0.3">
      <c r="B192" s="592" t="s">
        <v>107</v>
      </c>
      <c r="C192" s="592"/>
      <c r="D192" s="232">
        <f>D181+D188</f>
        <v>1366</v>
      </c>
      <c r="E192" s="232">
        <f>E181+E188</f>
        <v>40.94</v>
      </c>
      <c r="F192" s="232">
        <f>F181+F188</f>
        <v>47.8</v>
      </c>
      <c r="G192" s="232">
        <f>G181+G188</f>
        <v>167.66</v>
      </c>
      <c r="H192" s="232">
        <f>H181+H188</f>
        <v>1348.18</v>
      </c>
      <c r="I192" s="515"/>
    </row>
    <row r="193" spans="2:9" ht="17.25" customHeight="1" x14ac:dyDescent="0.3">
      <c r="B193" s="219"/>
      <c r="C193" s="219"/>
      <c r="D193" s="219"/>
      <c r="E193" s="219"/>
      <c r="F193" s="219"/>
      <c r="G193" s="219"/>
      <c r="H193" s="219"/>
      <c r="I193" s="219"/>
    </row>
    <row r="194" spans="2:9" ht="17.25" customHeight="1" x14ac:dyDescent="0.3">
      <c r="B194" s="589" t="s">
        <v>78</v>
      </c>
      <c r="C194" s="590"/>
      <c r="D194" s="591"/>
      <c r="E194" s="241">
        <f>(E40+E56+E73+E90+E107+E125+E142+E158+E175+E192)/10</f>
        <v>49.027000000000001</v>
      </c>
      <c r="F194" s="241">
        <f>(F40+F56+F73+F90+F107+F125+F142+F158+F175+F192)/10</f>
        <v>52.295999999999992</v>
      </c>
      <c r="G194" s="241">
        <f>(G40+G56+G73+G90+G107+G125+G142+G158+G175+G192)/10</f>
        <v>179.816</v>
      </c>
      <c r="H194" s="241">
        <f>(H40+H56+H73+H90+H107+H125+H142+H158+H175+H192)/10</f>
        <v>1419.34</v>
      </c>
      <c r="I194" s="219"/>
    </row>
    <row r="195" spans="2:9" ht="17.25" customHeight="1" x14ac:dyDescent="0.3">
      <c r="B195" s="589" t="s">
        <v>79</v>
      </c>
      <c r="C195" s="590"/>
      <c r="D195" s="591"/>
      <c r="E195" s="241">
        <v>46.2</v>
      </c>
      <c r="F195" s="241">
        <v>47.4</v>
      </c>
      <c r="G195" s="241">
        <v>201</v>
      </c>
      <c r="H195" s="241">
        <v>1410</v>
      </c>
      <c r="I195" s="219"/>
    </row>
    <row r="196" spans="2:9" ht="17.25" customHeight="1" x14ac:dyDescent="0.3">
      <c r="B196" s="589" t="s">
        <v>80</v>
      </c>
      <c r="C196" s="590"/>
      <c r="D196" s="591"/>
      <c r="E196" s="242">
        <f>E194/E195*100</f>
        <v>106.11904761904762</v>
      </c>
      <c r="F196" s="242">
        <f t="shared" ref="F196:H196" si="32">F194/F195*100</f>
        <v>110.32911392405063</v>
      </c>
      <c r="G196" s="242">
        <f t="shared" si="32"/>
        <v>89.460696517412941</v>
      </c>
      <c r="H196" s="242">
        <f t="shared" si="32"/>
        <v>100.66241134751772</v>
      </c>
      <c r="I196" s="219"/>
    </row>
  </sheetData>
  <mergeCells count="96">
    <mergeCell ref="B195:D195"/>
    <mergeCell ref="B196:D196"/>
    <mergeCell ref="B182:B187"/>
    <mergeCell ref="B188:C188"/>
    <mergeCell ref="B189:B190"/>
    <mergeCell ref="B191:C191"/>
    <mergeCell ref="B192:C192"/>
    <mergeCell ref="B194:D194"/>
    <mergeCell ref="B181:C181"/>
    <mergeCell ref="B158:C158"/>
    <mergeCell ref="B159:I159"/>
    <mergeCell ref="B160:B163"/>
    <mergeCell ref="B164:C164"/>
    <mergeCell ref="B165:B170"/>
    <mergeCell ref="B171:C171"/>
    <mergeCell ref="B172:B173"/>
    <mergeCell ref="B174:C174"/>
    <mergeCell ref="B175:C175"/>
    <mergeCell ref="B176:I176"/>
    <mergeCell ref="B177:B179"/>
    <mergeCell ref="B157:C157"/>
    <mergeCell ref="B132:B137"/>
    <mergeCell ref="B138:C138"/>
    <mergeCell ref="B139:B140"/>
    <mergeCell ref="B141:C141"/>
    <mergeCell ref="B142:C142"/>
    <mergeCell ref="B143:I143"/>
    <mergeCell ref="B144:B147"/>
    <mergeCell ref="B148:C148"/>
    <mergeCell ref="B149:B153"/>
    <mergeCell ref="B154:C154"/>
    <mergeCell ref="B155:B156"/>
    <mergeCell ref="B131:C131"/>
    <mergeCell ref="B108:I108"/>
    <mergeCell ref="B109:I109"/>
    <mergeCell ref="B110:B113"/>
    <mergeCell ref="B114:C114"/>
    <mergeCell ref="B115:B120"/>
    <mergeCell ref="B121:C121"/>
    <mergeCell ref="B122:B123"/>
    <mergeCell ref="B124:C124"/>
    <mergeCell ref="B125:C125"/>
    <mergeCell ref="B126:I126"/>
    <mergeCell ref="B127:B129"/>
    <mergeCell ref="B107:C107"/>
    <mergeCell ref="B86:C86"/>
    <mergeCell ref="B87:B88"/>
    <mergeCell ref="B89:C89"/>
    <mergeCell ref="B90:C90"/>
    <mergeCell ref="B91:I91"/>
    <mergeCell ref="B92:B94"/>
    <mergeCell ref="B96:C96"/>
    <mergeCell ref="B97:B102"/>
    <mergeCell ref="B103:C103"/>
    <mergeCell ref="B104:B105"/>
    <mergeCell ref="B106:C106"/>
    <mergeCell ref="B80:B85"/>
    <mergeCell ref="B57:I57"/>
    <mergeCell ref="B58:B61"/>
    <mergeCell ref="B62:C62"/>
    <mergeCell ref="B63:B68"/>
    <mergeCell ref="B69:C69"/>
    <mergeCell ref="B70:B71"/>
    <mergeCell ref="B72:C72"/>
    <mergeCell ref="B73:C73"/>
    <mergeCell ref="B74:I74"/>
    <mergeCell ref="B75:B78"/>
    <mergeCell ref="B79:C79"/>
    <mergeCell ref="B56:C56"/>
    <mergeCell ref="B36:C36"/>
    <mergeCell ref="B37:B38"/>
    <mergeCell ref="B39:C39"/>
    <mergeCell ref="B40:C40"/>
    <mergeCell ref="B41:I41"/>
    <mergeCell ref="B42:B45"/>
    <mergeCell ref="B46:C46"/>
    <mergeCell ref="B47:B51"/>
    <mergeCell ref="B52:C52"/>
    <mergeCell ref="B53:B54"/>
    <mergeCell ref="B55:C55"/>
    <mergeCell ref="B30:B35"/>
    <mergeCell ref="B13:I13"/>
    <mergeCell ref="B14:I14"/>
    <mergeCell ref="B15:I15"/>
    <mergeCell ref="B16:I16"/>
    <mergeCell ref="B17:I17"/>
    <mergeCell ref="B21:B22"/>
    <mergeCell ref="C21:C22"/>
    <mergeCell ref="D21:D22"/>
    <mergeCell ref="E21:G21"/>
    <mergeCell ref="H21:H22"/>
    <mergeCell ref="I21:I22"/>
    <mergeCell ref="B23:I23"/>
    <mergeCell ref="B24:I24"/>
    <mergeCell ref="B25:B28"/>
    <mergeCell ref="B29:C29"/>
  </mergeCells>
  <pageMargins left="0.70866141732283472" right="0.70866141732283472" top="0.23622047244094491" bottom="0.23622047244094491" header="0.31496062992125984" footer="0.31496062992125984"/>
  <pageSetup paperSize="9" scale="93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63"/>
  <sheetViews>
    <sheetView topLeftCell="A4" workbookViewId="0">
      <selection activeCell="D28" sqref="D28"/>
    </sheetView>
  </sheetViews>
  <sheetFormatPr defaultRowHeight="14.4" x14ac:dyDescent="0.3"/>
  <cols>
    <col min="1" max="1" width="6.33203125" customWidth="1"/>
    <col min="2" max="2" width="27.109375" customWidth="1"/>
    <col min="3" max="3" width="36.44140625" customWidth="1"/>
    <col min="5" max="5" width="10.109375" customWidth="1"/>
    <col min="6" max="7" width="10.44140625" customWidth="1"/>
    <col min="8" max="8" width="14.109375" customWidth="1"/>
    <col min="9" max="9" width="10.88671875" customWidth="1"/>
  </cols>
  <sheetData>
    <row r="2" spans="2:9" x14ac:dyDescent="0.3">
      <c r="B2" s="396" t="s">
        <v>225</v>
      </c>
      <c r="C2" s="397"/>
      <c r="D2" s="397"/>
      <c r="E2" s="397" t="s">
        <v>226</v>
      </c>
      <c r="F2" s="397"/>
      <c r="G2" s="398"/>
      <c r="H2" s="396"/>
      <c r="I2" s="396"/>
    </row>
    <row r="3" spans="2:9" x14ac:dyDescent="0.3">
      <c r="B3" s="396" t="s">
        <v>227</v>
      </c>
      <c r="C3" s="397"/>
      <c r="D3" s="397"/>
      <c r="E3" s="397" t="s">
        <v>228</v>
      </c>
      <c r="F3" s="397"/>
      <c r="G3" s="398"/>
      <c r="H3" s="396"/>
      <c r="I3" s="396"/>
    </row>
    <row r="4" spans="2:9" x14ac:dyDescent="0.3">
      <c r="B4" s="396" t="s">
        <v>229</v>
      </c>
      <c r="C4" s="397"/>
      <c r="D4" s="397"/>
      <c r="E4" s="397" t="s">
        <v>230</v>
      </c>
      <c r="F4" s="397"/>
      <c r="G4" s="398"/>
      <c r="H4" s="396"/>
      <c r="I4" s="396"/>
    </row>
    <row r="5" spans="2:9" x14ac:dyDescent="0.3">
      <c r="B5" s="396" t="s">
        <v>231</v>
      </c>
      <c r="C5" s="397"/>
      <c r="D5" s="397"/>
      <c r="E5" s="397"/>
      <c r="F5" s="397"/>
      <c r="G5" s="397"/>
      <c r="H5" s="397"/>
      <c r="I5" s="397"/>
    </row>
    <row r="6" spans="2:9" x14ac:dyDescent="0.3">
      <c r="B6" s="396"/>
      <c r="C6" s="397"/>
      <c r="D6" s="397"/>
      <c r="E6" s="397"/>
      <c r="F6" s="397"/>
      <c r="G6" s="397"/>
      <c r="H6" s="397"/>
      <c r="I6" s="397"/>
    </row>
    <row r="7" spans="2:9" x14ac:dyDescent="0.3">
      <c r="B7" s="396"/>
      <c r="C7" s="397"/>
      <c r="D7" s="397"/>
      <c r="E7" s="397"/>
      <c r="F7" s="397"/>
      <c r="G7" s="397"/>
      <c r="H7" s="397"/>
      <c r="I7" s="397"/>
    </row>
    <row r="8" spans="2:9" x14ac:dyDescent="0.3">
      <c r="B8" s="399" t="s">
        <v>428</v>
      </c>
      <c r="C8" s="400" t="s">
        <v>232</v>
      </c>
      <c r="D8" s="401"/>
      <c r="E8" s="399" t="s">
        <v>429</v>
      </c>
      <c r="F8" s="398"/>
      <c r="G8" s="398"/>
      <c r="H8" s="399"/>
      <c r="I8" s="400" t="s">
        <v>409</v>
      </c>
    </row>
    <row r="9" spans="2:9" x14ac:dyDescent="0.3">
      <c r="B9" s="397"/>
      <c r="C9" s="397"/>
      <c r="D9" s="397"/>
      <c r="E9" s="397"/>
      <c r="F9" s="397"/>
      <c r="G9" s="397"/>
      <c r="H9" s="397"/>
      <c r="I9" s="397"/>
    </row>
    <row r="10" spans="2:9" x14ac:dyDescent="0.3">
      <c r="B10" s="397"/>
      <c r="C10" s="397"/>
      <c r="D10" s="397"/>
      <c r="E10" s="397"/>
      <c r="F10" s="397"/>
      <c r="G10" s="397"/>
      <c r="H10" s="397"/>
      <c r="I10" s="397"/>
    </row>
    <row r="11" spans="2:9" x14ac:dyDescent="0.3">
      <c r="B11" s="398"/>
      <c r="C11" s="398"/>
      <c r="D11" s="398"/>
      <c r="E11" s="398"/>
      <c r="F11" s="398"/>
      <c r="G11" s="398"/>
      <c r="H11" s="398"/>
      <c r="I11" s="398"/>
    </row>
    <row r="12" spans="2:9" x14ac:dyDescent="0.3">
      <c r="B12" s="398"/>
      <c r="C12" s="398"/>
      <c r="D12" s="398"/>
      <c r="E12" s="398"/>
      <c r="F12" s="398"/>
      <c r="G12" s="398"/>
      <c r="H12" s="398"/>
      <c r="I12" s="398"/>
    </row>
    <row r="13" spans="2:9" ht="20.399999999999999" x14ac:dyDescent="0.3">
      <c r="B13" s="598" t="s">
        <v>234</v>
      </c>
      <c r="C13" s="598"/>
      <c r="D13" s="598"/>
      <c r="E13" s="598"/>
      <c r="F13" s="598"/>
      <c r="G13" s="598"/>
      <c r="H13" s="598"/>
      <c r="I13" s="598"/>
    </row>
    <row r="14" spans="2:9" ht="15.6" x14ac:dyDescent="0.3">
      <c r="B14" s="599" t="s">
        <v>235</v>
      </c>
      <c r="C14" s="599"/>
      <c r="D14" s="599"/>
      <c r="E14" s="599"/>
      <c r="F14" s="599"/>
      <c r="G14" s="599"/>
      <c r="H14" s="599"/>
      <c r="I14" s="599"/>
    </row>
    <row r="15" spans="2:9" ht="15.6" x14ac:dyDescent="0.3">
      <c r="B15" s="599" t="s">
        <v>236</v>
      </c>
      <c r="C15" s="599"/>
      <c r="D15" s="599"/>
      <c r="E15" s="599"/>
      <c r="F15" s="599"/>
      <c r="G15" s="599"/>
      <c r="H15" s="599"/>
      <c r="I15" s="599"/>
    </row>
    <row r="16" spans="2:9" ht="15.6" x14ac:dyDescent="0.3">
      <c r="B16" s="599" t="s">
        <v>416</v>
      </c>
      <c r="C16" s="599"/>
      <c r="D16" s="599"/>
      <c r="E16" s="599"/>
      <c r="F16" s="599"/>
      <c r="G16" s="599"/>
      <c r="H16" s="599"/>
      <c r="I16" s="599"/>
    </row>
    <row r="17" spans="2:9" ht="15.6" x14ac:dyDescent="0.3">
      <c r="B17" s="599" t="s">
        <v>438</v>
      </c>
      <c r="C17" s="599"/>
      <c r="D17" s="599"/>
      <c r="E17" s="599"/>
      <c r="F17" s="599"/>
      <c r="G17" s="599"/>
      <c r="H17" s="599"/>
      <c r="I17" s="599"/>
    </row>
    <row r="18" spans="2:9" x14ac:dyDescent="0.3">
      <c r="B18" s="402"/>
      <c r="C18" s="402"/>
      <c r="D18" s="402"/>
      <c r="E18" s="402"/>
      <c r="F18" s="402"/>
      <c r="G18" s="402"/>
      <c r="H18" s="402"/>
      <c r="I18" s="402"/>
    </row>
    <row r="19" spans="2:9" x14ac:dyDescent="0.3">
      <c r="B19" s="402"/>
      <c r="C19" s="402"/>
      <c r="D19" s="402"/>
      <c r="E19" s="402"/>
      <c r="F19" s="402"/>
      <c r="G19" s="402"/>
      <c r="H19" s="402"/>
      <c r="I19" s="402"/>
    </row>
    <row r="21" spans="2:9" x14ac:dyDescent="0.3">
      <c r="B21" s="601" t="s">
        <v>93</v>
      </c>
      <c r="C21" s="601" t="s">
        <v>0</v>
      </c>
      <c r="D21" s="601" t="s">
        <v>94</v>
      </c>
      <c r="E21" s="603" t="s">
        <v>95</v>
      </c>
      <c r="F21" s="604"/>
      <c r="G21" s="605"/>
      <c r="H21" s="601" t="s">
        <v>96</v>
      </c>
      <c r="I21" s="601" t="s">
        <v>97</v>
      </c>
    </row>
    <row r="22" spans="2:9" x14ac:dyDescent="0.3">
      <c r="B22" s="602"/>
      <c r="C22" s="602"/>
      <c r="D22" s="602"/>
      <c r="E22" s="235" t="s">
        <v>98</v>
      </c>
      <c r="F22" s="235" t="s">
        <v>99</v>
      </c>
      <c r="G22" s="235" t="s">
        <v>100</v>
      </c>
      <c r="H22" s="602"/>
      <c r="I22" s="602"/>
    </row>
    <row r="23" spans="2:9" x14ac:dyDescent="0.3">
      <c r="B23" s="568" t="s">
        <v>101</v>
      </c>
      <c r="C23" s="569"/>
      <c r="D23" s="569"/>
      <c r="E23" s="569"/>
      <c r="F23" s="569"/>
      <c r="G23" s="569"/>
      <c r="H23" s="569"/>
      <c r="I23" s="570"/>
    </row>
    <row r="24" spans="2:9" x14ac:dyDescent="0.3">
      <c r="B24" s="568" t="s">
        <v>38</v>
      </c>
      <c r="C24" s="569"/>
      <c r="D24" s="569"/>
      <c r="E24" s="569"/>
      <c r="F24" s="569"/>
      <c r="G24" s="569"/>
      <c r="H24" s="569"/>
      <c r="I24" s="570"/>
    </row>
    <row r="25" spans="2:9" x14ac:dyDescent="0.3">
      <c r="B25" s="655" t="s">
        <v>39</v>
      </c>
      <c r="C25" s="221" t="s">
        <v>5</v>
      </c>
      <c r="D25" s="387">
        <v>200</v>
      </c>
      <c r="E25" s="387">
        <v>16.87</v>
      </c>
      <c r="F25" s="387">
        <v>20.47</v>
      </c>
      <c r="G25" s="387">
        <v>32.799999999999997</v>
      </c>
      <c r="H25" s="387">
        <v>402.36</v>
      </c>
      <c r="I25" s="387">
        <v>210</v>
      </c>
    </row>
    <row r="26" spans="2:9" x14ac:dyDescent="0.3">
      <c r="B26" s="656"/>
      <c r="C26" s="221" t="s">
        <v>58</v>
      </c>
      <c r="D26" s="387">
        <v>60</v>
      </c>
      <c r="E26" s="222">
        <v>8.4</v>
      </c>
      <c r="F26" s="222">
        <v>1.32</v>
      </c>
      <c r="G26" s="222">
        <v>75.39</v>
      </c>
      <c r="H26" s="222">
        <v>231.6</v>
      </c>
      <c r="I26" s="387"/>
    </row>
    <row r="27" spans="2:9" x14ac:dyDescent="0.3">
      <c r="B27" s="656"/>
      <c r="C27" s="221" t="s">
        <v>1</v>
      </c>
      <c r="D27" s="387">
        <v>200</v>
      </c>
      <c r="E27" s="223">
        <v>0.12</v>
      </c>
      <c r="F27" s="223">
        <v>0.02</v>
      </c>
      <c r="G27" s="223">
        <v>13.7</v>
      </c>
      <c r="H27" s="223">
        <v>55.9</v>
      </c>
      <c r="I27" s="387">
        <v>377</v>
      </c>
    </row>
    <row r="28" spans="2:9" x14ac:dyDescent="0.3">
      <c r="B28" s="657"/>
      <c r="C28" s="224" t="s">
        <v>219</v>
      </c>
      <c r="D28" s="223">
        <v>250</v>
      </c>
      <c r="E28" s="25">
        <v>0.05</v>
      </c>
      <c r="F28" s="25">
        <v>0</v>
      </c>
      <c r="G28" s="25">
        <v>14.93</v>
      </c>
      <c r="H28" s="25">
        <v>217</v>
      </c>
      <c r="I28" s="387"/>
    </row>
    <row r="29" spans="2:9" x14ac:dyDescent="0.3">
      <c r="B29" s="592" t="s">
        <v>102</v>
      </c>
      <c r="C29" s="592"/>
      <c r="D29" s="232">
        <f>D25+D26+D27+D28</f>
        <v>710</v>
      </c>
      <c r="E29" s="427">
        <f t="shared" ref="E29:H29" si="0">E25+E26+E27+E28</f>
        <v>25.440000000000005</v>
      </c>
      <c r="F29" s="427">
        <f t="shared" si="0"/>
        <v>21.81</v>
      </c>
      <c r="G29" s="427">
        <f t="shared" si="0"/>
        <v>136.82</v>
      </c>
      <c r="H29" s="427">
        <f t="shared" si="0"/>
        <v>906.86</v>
      </c>
      <c r="I29" s="387"/>
    </row>
    <row r="30" spans="2:9" x14ac:dyDescent="0.3">
      <c r="B30" s="607" t="s">
        <v>41</v>
      </c>
      <c r="C30" s="22" t="s">
        <v>218</v>
      </c>
      <c r="D30" s="387">
        <v>120</v>
      </c>
      <c r="E30" s="387">
        <v>1.1399999999999999</v>
      </c>
      <c r="F30" s="387">
        <v>7.2720000000000002</v>
      </c>
      <c r="G30" s="387">
        <v>3.66</v>
      </c>
      <c r="H30" s="16">
        <v>84.72</v>
      </c>
      <c r="I30" s="223">
        <v>24</v>
      </c>
    </row>
    <row r="31" spans="2:9" ht="26.4" x14ac:dyDescent="0.3">
      <c r="B31" s="608"/>
      <c r="C31" s="224" t="s">
        <v>103</v>
      </c>
      <c r="D31" s="223">
        <v>250</v>
      </c>
      <c r="E31" s="223">
        <v>3</v>
      </c>
      <c r="F31" s="223">
        <v>2.5</v>
      </c>
      <c r="G31" s="223">
        <v>18.824999999999999</v>
      </c>
      <c r="H31" s="222">
        <v>111.675</v>
      </c>
      <c r="I31" s="223">
        <v>103</v>
      </c>
    </row>
    <row r="32" spans="2:9" x14ac:dyDescent="0.3">
      <c r="B32" s="608"/>
      <c r="C32" s="224" t="s">
        <v>13</v>
      </c>
      <c r="D32" s="223">
        <v>180</v>
      </c>
      <c r="E32" s="223">
        <v>4.84</v>
      </c>
      <c r="F32" s="223">
        <v>7.16</v>
      </c>
      <c r="G32" s="223">
        <v>62</v>
      </c>
      <c r="H32" s="223">
        <v>287.67</v>
      </c>
      <c r="I32" s="223">
        <v>237</v>
      </c>
    </row>
    <row r="33" spans="2:12" x14ac:dyDescent="0.3">
      <c r="B33" s="608"/>
      <c r="C33" s="224" t="s">
        <v>224</v>
      </c>
      <c r="D33" s="223">
        <v>100</v>
      </c>
      <c r="E33" s="223">
        <v>15.6</v>
      </c>
      <c r="F33" s="223">
        <v>11.6</v>
      </c>
      <c r="G33" s="223">
        <v>15.7</v>
      </c>
      <c r="H33" s="223">
        <v>229</v>
      </c>
      <c r="I33" s="223">
        <v>282</v>
      </c>
    </row>
    <row r="34" spans="2:12" x14ac:dyDescent="0.3">
      <c r="B34" s="608"/>
      <c r="C34" s="224" t="s">
        <v>8</v>
      </c>
      <c r="D34" s="387">
        <v>200</v>
      </c>
      <c r="E34" s="387">
        <v>1</v>
      </c>
      <c r="F34" s="387">
        <v>0</v>
      </c>
      <c r="G34" s="387">
        <v>20.2</v>
      </c>
      <c r="H34" s="16">
        <v>85.34</v>
      </c>
      <c r="I34" s="223"/>
    </row>
    <row r="35" spans="2:12" x14ac:dyDescent="0.3">
      <c r="B35" s="608"/>
      <c r="C35" s="224" t="s">
        <v>105</v>
      </c>
      <c r="D35" s="223">
        <v>80</v>
      </c>
      <c r="E35" s="222">
        <v>11.2</v>
      </c>
      <c r="F35" s="222">
        <v>1.76</v>
      </c>
      <c r="G35" s="222">
        <v>100.53</v>
      </c>
      <c r="H35" s="222">
        <v>154.4</v>
      </c>
      <c r="I35" s="387"/>
    </row>
    <row r="36" spans="2:12" x14ac:dyDescent="0.3">
      <c r="B36" s="592" t="s">
        <v>106</v>
      </c>
      <c r="C36" s="592"/>
      <c r="D36" s="232">
        <f>D30+D31+D32+D33+D34+D35</f>
        <v>930</v>
      </c>
      <c r="E36" s="232">
        <f t="shared" ref="E36:H36" si="1">E30+E31+E32+E33+E34+E35</f>
        <v>36.78</v>
      </c>
      <c r="F36" s="232">
        <f t="shared" si="1"/>
        <v>30.292000000000005</v>
      </c>
      <c r="G36" s="232">
        <f t="shared" si="1"/>
        <v>220.91500000000002</v>
      </c>
      <c r="H36" s="232">
        <f t="shared" si="1"/>
        <v>952.80500000000006</v>
      </c>
      <c r="I36" s="387"/>
      <c r="L36">
        <f>2350/100*20%</f>
        <v>4.7</v>
      </c>
    </row>
    <row r="37" spans="2:12" x14ac:dyDescent="0.3">
      <c r="B37" s="592" t="s">
        <v>107</v>
      </c>
      <c r="C37" s="592"/>
      <c r="D37" s="386">
        <f>D29+D36</f>
        <v>1640</v>
      </c>
      <c r="E37" s="386">
        <f>E29+E36</f>
        <v>62.220000000000006</v>
      </c>
      <c r="F37" s="386">
        <f>F29+F36</f>
        <v>52.102000000000004</v>
      </c>
      <c r="G37" s="386">
        <f>G29+G36</f>
        <v>357.73500000000001</v>
      </c>
      <c r="H37" s="386">
        <f>H29+H36</f>
        <v>1859.665</v>
      </c>
      <c r="I37" s="386"/>
    </row>
    <row r="38" spans="2:12" x14ac:dyDescent="0.3">
      <c r="B38" s="568" t="s">
        <v>46</v>
      </c>
      <c r="C38" s="569"/>
      <c r="D38" s="569"/>
      <c r="E38" s="569"/>
      <c r="F38" s="569"/>
      <c r="G38" s="569"/>
      <c r="H38" s="569"/>
      <c r="I38" s="570"/>
    </row>
    <row r="39" spans="2:12" x14ac:dyDescent="0.3">
      <c r="B39" s="655" t="s">
        <v>39</v>
      </c>
      <c r="C39" s="221" t="s">
        <v>122</v>
      </c>
      <c r="D39" s="387" t="s">
        <v>417</v>
      </c>
      <c r="E39" s="387">
        <v>7.68</v>
      </c>
      <c r="F39" s="387">
        <v>7.29</v>
      </c>
      <c r="G39" s="387">
        <v>16.23</v>
      </c>
      <c r="H39" s="387">
        <v>130.24</v>
      </c>
      <c r="I39" s="387">
        <v>319</v>
      </c>
    </row>
    <row r="40" spans="2:12" x14ac:dyDescent="0.3">
      <c r="B40" s="656"/>
      <c r="C40" s="221" t="s">
        <v>119</v>
      </c>
      <c r="D40" s="387">
        <v>50</v>
      </c>
      <c r="E40" s="387">
        <v>2.95</v>
      </c>
      <c r="F40" s="387">
        <v>9.3699999999999992</v>
      </c>
      <c r="G40" s="387">
        <v>18.600000000000001</v>
      </c>
      <c r="H40" s="387">
        <v>170</v>
      </c>
      <c r="I40" s="387">
        <v>1</v>
      </c>
    </row>
    <row r="41" spans="2:12" x14ac:dyDescent="0.3">
      <c r="B41" s="656"/>
      <c r="C41" s="387" t="s">
        <v>109</v>
      </c>
      <c r="D41" s="223">
        <v>200</v>
      </c>
      <c r="E41" s="223">
        <v>0</v>
      </c>
      <c r="F41" s="223">
        <v>0</v>
      </c>
      <c r="G41" s="223">
        <v>14.9</v>
      </c>
      <c r="H41" s="222">
        <v>59.4</v>
      </c>
      <c r="I41" s="387">
        <v>375</v>
      </c>
    </row>
    <row r="42" spans="2:12" x14ac:dyDescent="0.3">
      <c r="B42" s="657"/>
      <c r="C42" s="224" t="s">
        <v>219</v>
      </c>
      <c r="D42" s="223">
        <v>250</v>
      </c>
      <c r="E42" s="25">
        <v>0.05</v>
      </c>
      <c r="F42" s="25">
        <v>0</v>
      </c>
      <c r="G42" s="25">
        <v>14.93</v>
      </c>
      <c r="H42" s="25">
        <v>217</v>
      </c>
      <c r="I42" s="428"/>
    </row>
    <row r="43" spans="2:12" x14ac:dyDescent="0.3">
      <c r="B43" s="592" t="s">
        <v>102</v>
      </c>
      <c r="C43" s="592"/>
      <c r="D43" s="386">
        <f>D40+D41+240</f>
        <v>490</v>
      </c>
      <c r="E43" s="386">
        <f>E39+E40+E41</f>
        <v>10.629999999999999</v>
      </c>
      <c r="F43" s="386">
        <f t="shared" ref="F43:H43" si="2">F39+F40+F41</f>
        <v>16.66</v>
      </c>
      <c r="G43" s="386">
        <f t="shared" si="2"/>
        <v>49.73</v>
      </c>
      <c r="H43" s="386">
        <f t="shared" si="2"/>
        <v>359.64</v>
      </c>
      <c r="I43" s="387"/>
    </row>
    <row r="44" spans="2:12" x14ac:dyDescent="0.3">
      <c r="B44" s="607" t="s">
        <v>41</v>
      </c>
      <c r="C44" s="225" t="s">
        <v>439</v>
      </c>
      <c r="D44" s="223">
        <v>120</v>
      </c>
      <c r="E44" s="223">
        <v>1.32</v>
      </c>
      <c r="F44" s="223">
        <v>0.24</v>
      </c>
      <c r="G44" s="223">
        <v>4.5599999999999996</v>
      </c>
      <c r="H44" s="222">
        <v>26.4</v>
      </c>
      <c r="I44" s="223">
        <v>71</v>
      </c>
    </row>
    <row r="45" spans="2:12" x14ac:dyDescent="0.3">
      <c r="B45" s="608"/>
      <c r="C45" s="224" t="s">
        <v>110</v>
      </c>
      <c r="D45" s="223">
        <v>250</v>
      </c>
      <c r="E45" s="223">
        <v>2.23</v>
      </c>
      <c r="F45" s="223">
        <v>8</v>
      </c>
      <c r="G45" s="223">
        <v>14.49</v>
      </c>
      <c r="H45" s="223">
        <v>117.52</v>
      </c>
      <c r="I45" s="223">
        <v>142</v>
      </c>
    </row>
    <row r="46" spans="2:12" x14ac:dyDescent="0.3">
      <c r="B46" s="608"/>
      <c r="C46" s="224" t="s">
        <v>126</v>
      </c>
      <c r="D46" s="387">
        <v>200</v>
      </c>
      <c r="E46" s="387">
        <v>15.57</v>
      </c>
      <c r="F46" s="387">
        <v>9.5299999999999994</v>
      </c>
      <c r="G46" s="387">
        <v>26.8</v>
      </c>
      <c r="H46" s="16">
        <v>328.2</v>
      </c>
      <c r="I46" s="223">
        <v>202</v>
      </c>
    </row>
    <row r="47" spans="2:12" x14ac:dyDescent="0.3">
      <c r="B47" s="608"/>
      <c r="C47" s="224" t="s">
        <v>104</v>
      </c>
      <c r="D47" s="223">
        <v>200</v>
      </c>
      <c r="E47" s="223">
        <v>1.04</v>
      </c>
      <c r="F47" s="223">
        <v>0</v>
      </c>
      <c r="G47" s="223">
        <v>26.96</v>
      </c>
      <c r="H47" s="222">
        <v>107.44</v>
      </c>
      <c r="I47" s="223">
        <v>376</v>
      </c>
    </row>
    <row r="48" spans="2:12" x14ac:dyDescent="0.3">
      <c r="B48" s="608"/>
      <c r="C48" s="224" t="s">
        <v>105</v>
      </c>
      <c r="D48" s="223">
        <v>80</v>
      </c>
      <c r="E48" s="222">
        <v>11.2</v>
      </c>
      <c r="F48" s="222">
        <v>1.76</v>
      </c>
      <c r="G48" s="222">
        <v>100.53</v>
      </c>
      <c r="H48" s="222">
        <v>154.4</v>
      </c>
      <c r="I48" s="387"/>
    </row>
    <row r="49" spans="2:9" x14ac:dyDescent="0.3">
      <c r="B49" s="592" t="s">
        <v>106</v>
      </c>
      <c r="C49" s="592"/>
      <c r="D49" s="232">
        <f>D44+D45+D46+D47+D48</f>
        <v>850</v>
      </c>
      <c r="E49" s="232">
        <f t="shared" ref="E49:H49" si="3">E44+E45+E46+E47+E48</f>
        <v>31.36</v>
      </c>
      <c r="F49" s="232">
        <f t="shared" si="3"/>
        <v>19.53</v>
      </c>
      <c r="G49" s="232">
        <f t="shared" si="3"/>
        <v>173.34</v>
      </c>
      <c r="H49" s="232">
        <f t="shared" si="3"/>
        <v>733.95999999999992</v>
      </c>
      <c r="I49" s="387"/>
    </row>
    <row r="50" spans="2:9" x14ac:dyDescent="0.3">
      <c r="B50" s="592" t="s">
        <v>107</v>
      </c>
      <c r="C50" s="592"/>
      <c r="D50" s="232">
        <f>D43+D49</f>
        <v>1340</v>
      </c>
      <c r="E50" s="232">
        <f>E43+E49</f>
        <v>41.989999999999995</v>
      </c>
      <c r="F50" s="232">
        <f>F43+F49</f>
        <v>36.19</v>
      </c>
      <c r="G50" s="232">
        <f>G43+G49</f>
        <v>223.07</v>
      </c>
      <c r="H50" s="232">
        <f>H43+H49</f>
        <v>1093.5999999999999</v>
      </c>
      <c r="I50" s="386"/>
    </row>
    <row r="51" spans="2:9" x14ac:dyDescent="0.3">
      <c r="B51" s="568" t="s">
        <v>55</v>
      </c>
      <c r="C51" s="569"/>
      <c r="D51" s="569"/>
      <c r="E51" s="569"/>
      <c r="F51" s="569"/>
      <c r="G51" s="569"/>
      <c r="H51" s="569"/>
      <c r="I51" s="570"/>
    </row>
    <row r="52" spans="2:9" x14ac:dyDescent="0.3">
      <c r="B52" s="607" t="s">
        <v>39</v>
      </c>
      <c r="C52" s="224" t="s">
        <v>412</v>
      </c>
      <c r="D52" s="223" t="s">
        <v>418</v>
      </c>
      <c r="E52" s="223">
        <v>10.8</v>
      </c>
      <c r="F52" s="223">
        <v>11.1</v>
      </c>
      <c r="G52" s="223">
        <v>65.3</v>
      </c>
      <c r="H52" s="223">
        <v>405</v>
      </c>
      <c r="I52" s="387">
        <v>556</v>
      </c>
    </row>
    <row r="53" spans="2:9" x14ac:dyDescent="0.3">
      <c r="B53" s="608"/>
      <c r="C53" s="404" t="s">
        <v>144</v>
      </c>
      <c r="D53" s="28">
        <v>200</v>
      </c>
      <c r="E53" s="404">
        <v>6.58</v>
      </c>
      <c r="F53" s="404">
        <v>4</v>
      </c>
      <c r="G53" s="404">
        <v>9.42</v>
      </c>
      <c r="H53" s="403">
        <v>120</v>
      </c>
      <c r="I53" s="387"/>
    </row>
    <row r="54" spans="2:9" x14ac:dyDescent="0.3">
      <c r="B54" s="592" t="s">
        <v>102</v>
      </c>
      <c r="C54" s="592"/>
      <c r="D54" s="386">
        <f>D53+176</f>
        <v>376</v>
      </c>
      <c r="E54" s="386">
        <f>SUM(E52:E53)</f>
        <v>17.380000000000003</v>
      </c>
      <c r="F54" s="386">
        <f>SUM(F52:F53)</f>
        <v>15.1</v>
      </c>
      <c r="G54" s="386">
        <f>SUM(G52:G53)</f>
        <v>74.72</v>
      </c>
      <c r="H54" s="386">
        <f>SUM(H52:H53)</f>
        <v>525</v>
      </c>
      <c r="I54" s="387"/>
    </row>
    <row r="55" spans="2:9" x14ac:dyDescent="0.3">
      <c r="B55" s="607" t="s">
        <v>41</v>
      </c>
      <c r="C55" s="22" t="s">
        <v>414</v>
      </c>
      <c r="D55" s="387">
        <v>120</v>
      </c>
      <c r="E55" s="387">
        <v>0.84</v>
      </c>
      <c r="F55" s="387">
        <v>0.12</v>
      </c>
      <c r="G55" s="387">
        <v>2.2799999999999998</v>
      </c>
      <c r="H55" s="16">
        <v>14.4</v>
      </c>
      <c r="I55" s="223">
        <v>24</v>
      </c>
    </row>
    <row r="56" spans="2:9" x14ac:dyDescent="0.3">
      <c r="B56" s="608"/>
      <c r="C56" s="224" t="s">
        <v>113</v>
      </c>
      <c r="D56" s="223">
        <v>250</v>
      </c>
      <c r="E56" s="222">
        <v>2.5099999999999998</v>
      </c>
      <c r="F56" s="222">
        <v>4.72</v>
      </c>
      <c r="G56" s="222">
        <v>15.96</v>
      </c>
      <c r="H56" s="222">
        <v>123.9</v>
      </c>
      <c r="I56" s="223">
        <v>80</v>
      </c>
    </row>
    <row r="57" spans="2:9" x14ac:dyDescent="0.3">
      <c r="B57" s="608"/>
      <c r="C57" s="224" t="s">
        <v>114</v>
      </c>
      <c r="D57" s="223">
        <v>180</v>
      </c>
      <c r="E57" s="223">
        <v>6.87</v>
      </c>
      <c r="F57" s="223">
        <v>0.9</v>
      </c>
      <c r="G57" s="223">
        <v>26.37</v>
      </c>
      <c r="H57" s="222">
        <v>193.2</v>
      </c>
      <c r="I57" s="223">
        <v>202</v>
      </c>
    </row>
    <row r="58" spans="2:9" x14ac:dyDescent="0.3">
      <c r="B58" s="608"/>
      <c r="C58" s="224" t="s">
        <v>222</v>
      </c>
      <c r="D58" s="223">
        <v>100</v>
      </c>
      <c r="E58" s="223">
        <v>22</v>
      </c>
      <c r="F58" s="223">
        <v>21.3</v>
      </c>
      <c r="G58" s="223">
        <v>9.69</v>
      </c>
      <c r="H58" s="222">
        <v>336.02</v>
      </c>
      <c r="I58" s="223">
        <v>260</v>
      </c>
    </row>
    <row r="59" spans="2:9" ht="27" x14ac:dyDescent="0.3">
      <c r="B59" s="608"/>
      <c r="C59" s="441" t="s">
        <v>430</v>
      </c>
      <c r="D59" s="428">
        <v>200</v>
      </c>
      <c r="E59" s="428">
        <v>0.1</v>
      </c>
      <c r="F59" s="428">
        <v>0.02</v>
      </c>
      <c r="G59" s="428">
        <v>18.899999999999999</v>
      </c>
      <c r="H59" s="428">
        <v>73</v>
      </c>
      <c r="I59" s="428">
        <v>298</v>
      </c>
    </row>
    <row r="60" spans="2:9" x14ac:dyDescent="0.3">
      <c r="B60" s="608"/>
      <c r="C60" s="224" t="s">
        <v>105</v>
      </c>
      <c r="D60" s="223">
        <v>80</v>
      </c>
      <c r="E60" s="222">
        <v>11.2</v>
      </c>
      <c r="F60" s="222">
        <v>1.76</v>
      </c>
      <c r="G60" s="222">
        <v>100.53</v>
      </c>
      <c r="H60" s="222">
        <v>154.4</v>
      </c>
      <c r="I60" s="387"/>
    </row>
    <row r="61" spans="2:9" x14ac:dyDescent="0.3">
      <c r="B61" s="609"/>
      <c r="C61" s="224" t="s">
        <v>219</v>
      </c>
      <c r="D61" s="223">
        <v>250</v>
      </c>
      <c r="E61" s="25">
        <v>0.05</v>
      </c>
      <c r="F61" s="25">
        <v>0</v>
      </c>
      <c r="G61" s="25">
        <v>14.93</v>
      </c>
      <c r="H61" s="25">
        <v>217</v>
      </c>
      <c r="I61" s="387"/>
    </row>
    <row r="62" spans="2:9" x14ac:dyDescent="0.3">
      <c r="B62" s="592" t="s">
        <v>106</v>
      </c>
      <c r="C62" s="592"/>
      <c r="D62" s="386">
        <f>D55+D56+D57+D58+D59+D60+D61</f>
        <v>1180</v>
      </c>
      <c r="E62" s="386">
        <f t="shared" ref="E62:H62" si="4">E55+E56+E57+E58+E59+E60+E61</f>
        <v>43.569999999999993</v>
      </c>
      <c r="F62" s="386">
        <f t="shared" si="4"/>
        <v>28.82</v>
      </c>
      <c r="G62" s="386">
        <f t="shared" si="4"/>
        <v>188.66</v>
      </c>
      <c r="H62" s="386">
        <f t="shared" si="4"/>
        <v>1111.92</v>
      </c>
      <c r="I62" s="387"/>
    </row>
    <row r="63" spans="2:9" x14ac:dyDescent="0.3">
      <c r="B63" s="592" t="s">
        <v>107</v>
      </c>
      <c r="C63" s="592"/>
      <c r="D63" s="386">
        <f>D54+D62</f>
        <v>1556</v>
      </c>
      <c r="E63" s="386">
        <f>E54+E62</f>
        <v>60.949999999999996</v>
      </c>
      <c r="F63" s="386">
        <f>F54+F62</f>
        <v>43.92</v>
      </c>
      <c r="G63" s="386">
        <f>G54+G62</f>
        <v>263.38</v>
      </c>
      <c r="H63" s="386">
        <f>H54+H62</f>
        <v>1636.92</v>
      </c>
      <c r="I63" s="386"/>
    </row>
    <row r="64" spans="2:9" x14ac:dyDescent="0.3">
      <c r="B64" s="568" t="s">
        <v>61</v>
      </c>
      <c r="C64" s="569"/>
      <c r="D64" s="569"/>
      <c r="E64" s="569"/>
      <c r="F64" s="569"/>
      <c r="G64" s="569"/>
      <c r="H64" s="569"/>
      <c r="I64" s="570"/>
    </row>
    <row r="65" spans="2:9" x14ac:dyDescent="0.3">
      <c r="B65" s="610" t="s">
        <v>39</v>
      </c>
      <c r="C65" s="225" t="s">
        <v>116</v>
      </c>
      <c r="D65" s="223">
        <v>200</v>
      </c>
      <c r="E65" s="16">
        <v>4.53</v>
      </c>
      <c r="F65" s="16">
        <v>5.28</v>
      </c>
      <c r="G65" s="16">
        <v>37.11</v>
      </c>
      <c r="H65" s="16">
        <v>214.67</v>
      </c>
      <c r="I65" s="387">
        <v>262</v>
      </c>
    </row>
    <row r="66" spans="2:9" x14ac:dyDescent="0.3">
      <c r="B66" s="611"/>
      <c r="C66" s="221" t="s">
        <v>37</v>
      </c>
      <c r="D66" s="387">
        <v>50</v>
      </c>
      <c r="E66" s="387">
        <v>4.5999999999999996</v>
      </c>
      <c r="F66" s="387">
        <v>7</v>
      </c>
      <c r="G66" s="387">
        <v>14.83</v>
      </c>
      <c r="H66" s="387">
        <v>157</v>
      </c>
      <c r="I66" s="387">
        <v>3</v>
      </c>
    </row>
    <row r="67" spans="2:9" x14ac:dyDescent="0.3">
      <c r="B67" s="611"/>
      <c r="C67" s="387" t="s">
        <v>109</v>
      </c>
      <c r="D67" s="223">
        <v>200</v>
      </c>
      <c r="E67" s="223">
        <v>0</v>
      </c>
      <c r="F67" s="223">
        <v>0</v>
      </c>
      <c r="G67" s="223">
        <v>14.9</v>
      </c>
      <c r="H67" s="222">
        <v>59.4</v>
      </c>
      <c r="I67" s="387">
        <v>375</v>
      </c>
    </row>
    <row r="68" spans="2:9" x14ac:dyDescent="0.3">
      <c r="B68" s="592" t="s">
        <v>102</v>
      </c>
      <c r="C68" s="592"/>
      <c r="D68" s="386">
        <f>D65+D66+D67</f>
        <v>450</v>
      </c>
      <c r="E68" s="386">
        <f t="shared" ref="E68:H68" si="5">E65+E66+E67</f>
        <v>9.129999999999999</v>
      </c>
      <c r="F68" s="386">
        <f t="shared" si="5"/>
        <v>12.280000000000001</v>
      </c>
      <c r="G68" s="386">
        <f t="shared" si="5"/>
        <v>66.84</v>
      </c>
      <c r="H68" s="386">
        <f t="shared" si="5"/>
        <v>431.06999999999994</v>
      </c>
      <c r="I68" s="387"/>
    </row>
    <row r="69" spans="2:9" x14ac:dyDescent="0.3">
      <c r="B69" s="610" t="s">
        <v>41</v>
      </c>
      <c r="C69" s="22" t="s">
        <v>218</v>
      </c>
      <c r="D69" s="387">
        <v>120</v>
      </c>
      <c r="E69" s="387">
        <v>1.1399999999999999</v>
      </c>
      <c r="F69" s="387">
        <v>7.2720000000000002</v>
      </c>
      <c r="G69" s="387">
        <v>3.66</v>
      </c>
      <c r="H69" s="16">
        <v>84.72</v>
      </c>
      <c r="I69" s="223">
        <v>24</v>
      </c>
    </row>
    <row r="70" spans="2:9" ht="26.4" x14ac:dyDescent="0.3">
      <c r="B70" s="611"/>
      <c r="C70" s="224" t="s">
        <v>103</v>
      </c>
      <c r="D70" s="223">
        <v>250</v>
      </c>
      <c r="E70" s="223">
        <v>3</v>
      </c>
      <c r="F70" s="223">
        <v>2.5</v>
      </c>
      <c r="G70" s="223">
        <v>18.824999999999999</v>
      </c>
      <c r="H70" s="222">
        <v>111.675</v>
      </c>
      <c r="I70" s="223">
        <v>103</v>
      </c>
    </row>
    <row r="71" spans="2:9" x14ac:dyDescent="0.3">
      <c r="B71" s="611"/>
      <c r="C71" s="224" t="s">
        <v>44</v>
      </c>
      <c r="D71" s="223">
        <v>180</v>
      </c>
      <c r="E71" s="223">
        <v>2.9</v>
      </c>
      <c r="F71" s="223">
        <v>7</v>
      </c>
      <c r="G71" s="223">
        <v>36.799999999999997</v>
      </c>
      <c r="H71" s="223">
        <v>212.1</v>
      </c>
      <c r="I71" s="223">
        <v>321</v>
      </c>
    </row>
    <row r="72" spans="2:9" x14ac:dyDescent="0.3">
      <c r="B72" s="611"/>
      <c r="C72" s="224" t="s">
        <v>86</v>
      </c>
      <c r="D72" s="223">
        <v>100</v>
      </c>
      <c r="E72" s="223">
        <v>13.04</v>
      </c>
      <c r="F72" s="223">
        <v>8</v>
      </c>
      <c r="G72" s="223">
        <v>8.16</v>
      </c>
      <c r="H72" s="223">
        <v>164.09</v>
      </c>
      <c r="I72" s="228" t="s">
        <v>117</v>
      </c>
    </row>
    <row r="73" spans="2:9" x14ac:dyDescent="0.3">
      <c r="B73" s="611"/>
      <c r="C73" s="224" t="s">
        <v>8</v>
      </c>
      <c r="D73" s="387">
        <v>200</v>
      </c>
      <c r="E73" s="387">
        <v>1</v>
      </c>
      <c r="F73" s="387">
        <v>0</v>
      </c>
      <c r="G73" s="387">
        <v>20.2</v>
      </c>
      <c r="H73" s="16">
        <v>85.34</v>
      </c>
      <c r="I73" s="223"/>
    </row>
    <row r="74" spans="2:9" x14ac:dyDescent="0.3">
      <c r="B74" s="611"/>
      <c r="C74" s="224" t="s">
        <v>105</v>
      </c>
      <c r="D74" s="223">
        <v>80</v>
      </c>
      <c r="E74" s="222">
        <v>11.2</v>
      </c>
      <c r="F74" s="222">
        <v>1.76</v>
      </c>
      <c r="G74" s="222">
        <v>100.53</v>
      </c>
      <c r="H74" s="222">
        <v>154.4</v>
      </c>
      <c r="I74" s="229"/>
    </row>
    <row r="75" spans="2:9" x14ac:dyDescent="0.3">
      <c r="B75" s="612"/>
      <c r="C75" s="224" t="s">
        <v>219</v>
      </c>
      <c r="D75" s="223">
        <v>250</v>
      </c>
      <c r="E75" s="25">
        <v>0.05</v>
      </c>
      <c r="F75" s="25">
        <v>0</v>
      </c>
      <c r="G75" s="25">
        <v>14.93</v>
      </c>
      <c r="H75" s="25">
        <v>217</v>
      </c>
      <c r="I75" s="387"/>
    </row>
    <row r="76" spans="2:9" x14ac:dyDescent="0.3">
      <c r="B76" s="592" t="s">
        <v>106</v>
      </c>
      <c r="C76" s="592"/>
      <c r="D76" s="386">
        <f>D69+D70+D71+D72+D73+D74+D75</f>
        <v>1180</v>
      </c>
      <c r="E76" s="386">
        <f t="shared" ref="E76:H76" si="6">E69+E70+E71+E72+E73+E74+E75</f>
        <v>32.33</v>
      </c>
      <c r="F76" s="386">
        <f t="shared" si="6"/>
        <v>26.532</v>
      </c>
      <c r="G76" s="386">
        <f t="shared" si="6"/>
        <v>203.10500000000002</v>
      </c>
      <c r="H76" s="386">
        <f t="shared" si="6"/>
        <v>1029.325</v>
      </c>
      <c r="I76" s="387"/>
    </row>
    <row r="77" spans="2:9" x14ac:dyDescent="0.3">
      <c r="B77" s="592" t="s">
        <v>107</v>
      </c>
      <c r="C77" s="592"/>
      <c r="D77" s="386">
        <f>D68+D76</f>
        <v>1630</v>
      </c>
      <c r="E77" s="386">
        <f t="shared" ref="E77:H77" si="7">E68+E76</f>
        <v>41.459999999999994</v>
      </c>
      <c r="F77" s="386">
        <f t="shared" si="7"/>
        <v>38.811999999999998</v>
      </c>
      <c r="G77" s="386">
        <f t="shared" si="7"/>
        <v>269.94500000000005</v>
      </c>
      <c r="H77" s="386">
        <f t="shared" si="7"/>
        <v>1460.395</v>
      </c>
      <c r="I77" s="386"/>
    </row>
    <row r="78" spans="2:9" x14ac:dyDescent="0.3">
      <c r="B78" s="568" t="s">
        <v>54</v>
      </c>
      <c r="C78" s="569"/>
      <c r="D78" s="569"/>
      <c r="E78" s="569"/>
      <c r="F78" s="569"/>
      <c r="G78" s="569"/>
      <c r="H78" s="569"/>
      <c r="I78" s="570"/>
    </row>
    <row r="79" spans="2:9" x14ac:dyDescent="0.3">
      <c r="B79" s="607" t="s">
        <v>39</v>
      </c>
      <c r="C79" s="230" t="s">
        <v>118</v>
      </c>
      <c r="D79" s="17">
        <v>200</v>
      </c>
      <c r="E79" s="16">
        <v>5.64</v>
      </c>
      <c r="F79" s="16">
        <v>5.84</v>
      </c>
      <c r="G79" s="17">
        <v>34</v>
      </c>
      <c r="H79" s="16">
        <v>279.39999999999998</v>
      </c>
      <c r="I79" s="387">
        <v>183</v>
      </c>
    </row>
    <row r="80" spans="2:9" x14ac:dyDescent="0.3">
      <c r="B80" s="608"/>
      <c r="C80" s="221" t="s">
        <v>119</v>
      </c>
      <c r="D80" s="387">
        <v>50</v>
      </c>
      <c r="E80" s="387">
        <v>2.95</v>
      </c>
      <c r="F80" s="387">
        <v>9.3699999999999992</v>
      </c>
      <c r="G80" s="387">
        <v>18.600000000000001</v>
      </c>
      <c r="H80" s="387">
        <v>170</v>
      </c>
      <c r="I80" s="387">
        <v>1</v>
      </c>
    </row>
    <row r="81" spans="2:9" x14ac:dyDescent="0.3">
      <c r="B81" s="608"/>
      <c r="C81" s="224" t="s">
        <v>1</v>
      </c>
      <c r="D81" s="223">
        <v>200</v>
      </c>
      <c r="E81" s="223">
        <v>0.12</v>
      </c>
      <c r="F81" s="223">
        <v>0.02</v>
      </c>
      <c r="G81" s="223">
        <v>13.7</v>
      </c>
      <c r="H81" s="223">
        <v>55.9</v>
      </c>
      <c r="I81" s="223">
        <v>377</v>
      </c>
    </row>
    <row r="82" spans="2:9" x14ac:dyDescent="0.3">
      <c r="B82" s="592" t="s">
        <v>102</v>
      </c>
      <c r="C82" s="592"/>
      <c r="D82" s="231">
        <f>D79+D80+D81</f>
        <v>450</v>
      </c>
      <c r="E82" s="231">
        <f t="shared" ref="E82:H82" si="8">E79+E80+E81</f>
        <v>8.7099999999999991</v>
      </c>
      <c r="F82" s="231">
        <f t="shared" si="8"/>
        <v>15.229999999999999</v>
      </c>
      <c r="G82" s="231">
        <f t="shared" si="8"/>
        <v>66.3</v>
      </c>
      <c r="H82" s="231">
        <f t="shared" si="8"/>
        <v>505.29999999999995</v>
      </c>
      <c r="I82" s="387"/>
    </row>
    <row r="83" spans="2:9" x14ac:dyDescent="0.3">
      <c r="B83" s="607" t="s">
        <v>41</v>
      </c>
      <c r="C83" s="225" t="s">
        <v>81</v>
      </c>
      <c r="D83" s="223">
        <v>120</v>
      </c>
      <c r="E83" s="223">
        <v>1.32</v>
      </c>
      <c r="F83" s="223">
        <v>0.24</v>
      </c>
      <c r="G83" s="223">
        <v>4.5599999999999996</v>
      </c>
      <c r="H83" s="222">
        <v>26.4</v>
      </c>
      <c r="I83" s="223">
        <v>71</v>
      </c>
    </row>
    <row r="84" spans="2:9" x14ac:dyDescent="0.3">
      <c r="B84" s="608"/>
      <c r="C84" s="224" t="s">
        <v>120</v>
      </c>
      <c r="D84" s="223">
        <v>250</v>
      </c>
      <c r="E84" s="223">
        <v>3.625</v>
      </c>
      <c r="F84" s="223">
        <v>3.75</v>
      </c>
      <c r="G84" s="223">
        <v>11.39</v>
      </c>
      <c r="H84" s="222">
        <v>145.59</v>
      </c>
      <c r="I84" s="223">
        <v>128</v>
      </c>
    </row>
    <row r="85" spans="2:9" x14ac:dyDescent="0.3">
      <c r="B85" s="608"/>
      <c r="C85" s="224" t="s">
        <v>13</v>
      </c>
      <c r="D85" s="223">
        <v>180</v>
      </c>
      <c r="E85" s="223">
        <v>4.84</v>
      </c>
      <c r="F85" s="223">
        <v>7.16</v>
      </c>
      <c r="G85" s="223">
        <v>62</v>
      </c>
      <c r="H85" s="223">
        <v>287.67</v>
      </c>
      <c r="I85" s="223">
        <v>237</v>
      </c>
    </row>
    <row r="86" spans="2:9" x14ac:dyDescent="0.3">
      <c r="B86" s="608"/>
      <c r="C86" s="224" t="s">
        <v>124</v>
      </c>
      <c r="D86" s="223">
        <v>100</v>
      </c>
      <c r="E86" s="223">
        <v>15.2</v>
      </c>
      <c r="F86" s="223">
        <v>17.399999999999999</v>
      </c>
      <c r="G86" s="223">
        <v>2.2999999999999998</v>
      </c>
      <c r="H86" s="223">
        <v>227</v>
      </c>
      <c r="I86" s="223">
        <v>363</v>
      </c>
    </row>
    <row r="87" spans="2:9" x14ac:dyDescent="0.3">
      <c r="B87" s="608"/>
      <c r="C87" s="224" t="s">
        <v>109</v>
      </c>
      <c r="D87" s="223">
        <v>200</v>
      </c>
      <c r="E87" s="223">
        <v>0</v>
      </c>
      <c r="F87" s="223">
        <v>0</v>
      </c>
      <c r="G87" s="223">
        <v>14.9</v>
      </c>
      <c r="H87" s="222">
        <v>59.4</v>
      </c>
      <c r="I87" s="223">
        <v>375</v>
      </c>
    </row>
    <row r="88" spans="2:9" x14ac:dyDescent="0.3">
      <c r="B88" s="608"/>
      <c r="C88" s="224" t="s">
        <v>105</v>
      </c>
      <c r="D88" s="223">
        <v>80</v>
      </c>
      <c r="E88" s="222">
        <v>11.2</v>
      </c>
      <c r="F88" s="222">
        <v>1.76</v>
      </c>
      <c r="G88" s="222">
        <v>100.53</v>
      </c>
      <c r="H88" s="222">
        <v>154.4</v>
      </c>
      <c r="I88" s="223"/>
    </row>
    <row r="89" spans="2:9" x14ac:dyDescent="0.3">
      <c r="B89" s="609"/>
      <c r="C89" s="224" t="s">
        <v>219</v>
      </c>
      <c r="D89" s="223">
        <v>250</v>
      </c>
      <c r="E89" s="25">
        <v>0.05</v>
      </c>
      <c r="F89" s="25">
        <v>0</v>
      </c>
      <c r="G89" s="25">
        <v>14.93</v>
      </c>
      <c r="H89" s="25">
        <v>217</v>
      </c>
      <c r="I89" s="387"/>
    </row>
    <row r="90" spans="2:9" x14ac:dyDescent="0.3">
      <c r="B90" s="592" t="s">
        <v>106</v>
      </c>
      <c r="C90" s="592"/>
      <c r="D90" s="386">
        <f>D83+D84+D85+D86+D87+D88+D89</f>
        <v>1180</v>
      </c>
      <c r="E90" s="386">
        <f t="shared" ref="E90:H90" si="9">E83+E84+E85+E86+E87+E88+E89</f>
        <v>36.234999999999999</v>
      </c>
      <c r="F90" s="386">
        <f t="shared" si="9"/>
        <v>30.31</v>
      </c>
      <c r="G90" s="386">
        <f t="shared" si="9"/>
        <v>210.61</v>
      </c>
      <c r="H90" s="386">
        <f t="shared" si="9"/>
        <v>1117.46</v>
      </c>
      <c r="I90" s="387"/>
    </row>
    <row r="91" spans="2:9" x14ac:dyDescent="0.3">
      <c r="B91" s="592" t="s">
        <v>107</v>
      </c>
      <c r="C91" s="592"/>
      <c r="D91" s="386">
        <f>D82+D90</f>
        <v>1630</v>
      </c>
      <c r="E91" s="386">
        <f t="shared" ref="E91:H91" si="10">E82+E90</f>
        <v>44.945</v>
      </c>
      <c r="F91" s="386">
        <f t="shared" si="10"/>
        <v>45.54</v>
      </c>
      <c r="G91" s="386">
        <f t="shared" si="10"/>
        <v>276.91000000000003</v>
      </c>
      <c r="H91" s="386">
        <f t="shared" si="10"/>
        <v>1622.76</v>
      </c>
      <c r="I91" s="386"/>
    </row>
    <row r="92" spans="2:9" x14ac:dyDescent="0.3">
      <c r="B92" s="568" t="s">
        <v>121</v>
      </c>
      <c r="C92" s="569"/>
      <c r="D92" s="569"/>
      <c r="E92" s="569"/>
      <c r="F92" s="569"/>
      <c r="G92" s="569"/>
      <c r="H92" s="569"/>
      <c r="I92" s="570"/>
    </row>
    <row r="93" spans="2:9" x14ac:dyDescent="0.3">
      <c r="B93" s="568" t="s">
        <v>38</v>
      </c>
      <c r="C93" s="569"/>
      <c r="D93" s="569"/>
      <c r="E93" s="569"/>
      <c r="F93" s="569"/>
      <c r="G93" s="569"/>
      <c r="H93" s="569"/>
      <c r="I93" s="570"/>
    </row>
    <row r="94" spans="2:9" x14ac:dyDescent="0.3">
      <c r="B94" s="607" t="s">
        <v>39</v>
      </c>
      <c r="C94" s="221" t="s">
        <v>122</v>
      </c>
      <c r="D94" s="387" t="s">
        <v>417</v>
      </c>
      <c r="E94" s="387">
        <v>7.68</v>
      </c>
      <c r="F94" s="387">
        <v>7.29</v>
      </c>
      <c r="G94" s="387">
        <v>16.23</v>
      </c>
      <c r="H94" s="387">
        <v>130.24</v>
      </c>
      <c r="I94" s="387">
        <v>319</v>
      </c>
    </row>
    <row r="95" spans="2:9" x14ac:dyDescent="0.3">
      <c r="B95" s="608"/>
      <c r="C95" s="224" t="s">
        <v>109</v>
      </c>
      <c r="D95" s="223">
        <v>200</v>
      </c>
      <c r="E95" s="223">
        <v>0</v>
      </c>
      <c r="F95" s="223">
        <v>0</v>
      </c>
      <c r="G95" s="223">
        <v>14.9</v>
      </c>
      <c r="H95" s="222">
        <v>59.4</v>
      </c>
      <c r="I95" s="223">
        <v>375</v>
      </c>
    </row>
    <row r="96" spans="2:9" x14ac:dyDescent="0.3">
      <c r="B96" s="592" t="s">
        <v>102</v>
      </c>
      <c r="C96" s="592"/>
      <c r="D96" s="386">
        <f>D95+240</f>
        <v>440</v>
      </c>
      <c r="E96" s="232">
        <f>E94+E95</f>
        <v>7.68</v>
      </c>
      <c r="F96" s="232">
        <f t="shared" ref="F96:H96" si="11">F94+F95</f>
        <v>7.29</v>
      </c>
      <c r="G96" s="232">
        <f t="shared" si="11"/>
        <v>31.130000000000003</v>
      </c>
      <c r="H96" s="232">
        <f t="shared" si="11"/>
        <v>189.64000000000001</v>
      </c>
      <c r="I96" s="387"/>
    </row>
    <row r="97" spans="2:9" x14ac:dyDescent="0.3">
      <c r="B97" s="607" t="s">
        <v>41</v>
      </c>
      <c r="C97" s="22" t="s">
        <v>414</v>
      </c>
      <c r="D97" s="387">
        <v>120</v>
      </c>
      <c r="E97" s="387">
        <v>0.84</v>
      </c>
      <c r="F97" s="387">
        <v>0.12</v>
      </c>
      <c r="G97" s="387">
        <v>2.2799999999999998</v>
      </c>
      <c r="H97" s="16">
        <v>14.4</v>
      </c>
      <c r="I97" s="223">
        <v>24</v>
      </c>
    </row>
    <row r="98" spans="2:9" x14ac:dyDescent="0.3">
      <c r="B98" s="608"/>
      <c r="C98" s="224" t="s">
        <v>110</v>
      </c>
      <c r="D98" s="223">
        <v>250</v>
      </c>
      <c r="E98" s="223">
        <v>2.6749999999999998</v>
      </c>
      <c r="F98" s="223">
        <v>2.5</v>
      </c>
      <c r="G98" s="223">
        <v>18.824999999999999</v>
      </c>
      <c r="H98" s="222">
        <v>111.675</v>
      </c>
      <c r="I98" s="223">
        <v>142</v>
      </c>
    </row>
    <row r="99" spans="2:9" x14ac:dyDescent="0.3">
      <c r="B99" s="608"/>
      <c r="C99" s="224" t="s">
        <v>114</v>
      </c>
      <c r="D99" s="223">
        <v>180</v>
      </c>
      <c r="E99" s="223">
        <v>6.87</v>
      </c>
      <c r="F99" s="223">
        <v>0.9</v>
      </c>
      <c r="G99" s="223">
        <v>26.37</v>
      </c>
      <c r="H99" s="222">
        <v>193.2</v>
      </c>
      <c r="I99" s="223">
        <v>202</v>
      </c>
    </row>
    <row r="100" spans="2:9" x14ac:dyDescent="0.3">
      <c r="B100" s="608"/>
      <c r="C100" s="224" t="s">
        <v>111</v>
      </c>
      <c r="D100" s="223">
        <v>100</v>
      </c>
      <c r="E100" s="387">
        <v>12.17</v>
      </c>
      <c r="F100" s="387">
        <v>10.6</v>
      </c>
      <c r="G100" s="387">
        <v>12.64</v>
      </c>
      <c r="H100" s="16">
        <v>181.6</v>
      </c>
      <c r="I100" s="223">
        <v>301</v>
      </c>
    </row>
    <row r="101" spans="2:9" ht="27" x14ac:dyDescent="0.3">
      <c r="B101" s="608"/>
      <c r="C101" s="441" t="s">
        <v>430</v>
      </c>
      <c r="D101" s="428">
        <v>200</v>
      </c>
      <c r="E101" s="428">
        <v>0.1</v>
      </c>
      <c r="F101" s="428">
        <v>0.02</v>
      </c>
      <c r="G101" s="428">
        <v>18.899999999999999</v>
      </c>
      <c r="H101" s="428">
        <v>73</v>
      </c>
      <c r="I101" s="428">
        <v>298</v>
      </c>
    </row>
    <row r="102" spans="2:9" x14ac:dyDescent="0.3">
      <c r="B102" s="608"/>
      <c r="C102" s="224" t="s">
        <v>105</v>
      </c>
      <c r="D102" s="223">
        <v>80</v>
      </c>
      <c r="E102" s="222">
        <v>11.2</v>
      </c>
      <c r="F102" s="222">
        <v>1.76</v>
      </c>
      <c r="G102" s="222">
        <v>100.53</v>
      </c>
      <c r="H102" s="222">
        <v>154.4</v>
      </c>
      <c r="I102" s="387"/>
    </row>
    <row r="103" spans="2:9" x14ac:dyDescent="0.3">
      <c r="B103" s="609"/>
      <c r="C103" s="224" t="s">
        <v>219</v>
      </c>
      <c r="D103" s="223">
        <v>250</v>
      </c>
      <c r="E103" s="25">
        <v>0.05</v>
      </c>
      <c r="F103" s="25">
        <v>0</v>
      </c>
      <c r="G103" s="25">
        <v>14.93</v>
      </c>
      <c r="H103" s="25">
        <v>217</v>
      </c>
      <c r="I103" s="387"/>
    </row>
    <row r="104" spans="2:9" x14ac:dyDescent="0.3">
      <c r="B104" s="592" t="s">
        <v>106</v>
      </c>
      <c r="C104" s="592"/>
      <c r="D104" s="386">
        <f>D97+D98+D99+D100+D101+D102+D103</f>
        <v>1180</v>
      </c>
      <c r="E104" s="386">
        <f t="shared" ref="E104:H104" si="12">E97+E98+E99+E100+E101+E102+E103</f>
        <v>33.905000000000001</v>
      </c>
      <c r="F104" s="386">
        <f t="shared" si="12"/>
        <v>15.899999999999999</v>
      </c>
      <c r="G104" s="386">
        <f t="shared" si="12"/>
        <v>194.47500000000002</v>
      </c>
      <c r="H104" s="386">
        <f t="shared" si="12"/>
        <v>945.27499999999998</v>
      </c>
      <c r="I104" s="387"/>
    </row>
    <row r="105" spans="2:9" x14ac:dyDescent="0.3">
      <c r="B105" s="592" t="s">
        <v>107</v>
      </c>
      <c r="C105" s="592"/>
      <c r="D105" s="386">
        <f>D96+D104</f>
        <v>1620</v>
      </c>
      <c r="E105" s="386">
        <f t="shared" ref="E105:H105" si="13">E96+E104</f>
        <v>41.585000000000001</v>
      </c>
      <c r="F105" s="386">
        <f t="shared" si="13"/>
        <v>23.189999999999998</v>
      </c>
      <c r="G105" s="386">
        <f t="shared" si="13"/>
        <v>225.60500000000002</v>
      </c>
      <c r="H105" s="386">
        <f t="shared" si="13"/>
        <v>1134.915</v>
      </c>
      <c r="I105" s="386"/>
    </row>
    <row r="106" spans="2:9" x14ac:dyDescent="0.3">
      <c r="B106" s="568" t="s">
        <v>46</v>
      </c>
      <c r="C106" s="569"/>
      <c r="D106" s="569"/>
      <c r="E106" s="569"/>
      <c r="F106" s="569"/>
      <c r="G106" s="569"/>
      <c r="H106" s="569"/>
      <c r="I106" s="570"/>
    </row>
    <row r="107" spans="2:9" x14ac:dyDescent="0.3">
      <c r="B107" s="607" t="s">
        <v>39</v>
      </c>
      <c r="C107" s="230" t="s">
        <v>125</v>
      </c>
      <c r="D107" s="223">
        <v>200</v>
      </c>
      <c r="E107" s="223">
        <v>7.8</v>
      </c>
      <c r="F107" s="223">
        <v>9.4600000000000009</v>
      </c>
      <c r="G107" s="223">
        <v>35.799999999999997</v>
      </c>
      <c r="H107" s="223">
        <v>284</v>
      </c>
      <c r="I107" s="387">
        <v>267</v>
      </c>
    </row>
    <row r="108" spans="2:9" x14ac:dyDescent="0.3">
      <c r="B108" s="608"/>
      <c r="C108" s="224" t="s">
        <v>1</v>
      </c>
      <c r="D108" s="223">
        <v>200</v>
      </c>
      <c r="E108" s="223">
        <v>0.12</v>
      </c>
      <c r="F108" s="223">
        <v>0.02</v>
      </c>
      <c r="G108" s="223">
        <v>13.7</v>
      </c>
      <c r="H108" s="223">
        <v>55.9</v>
      </c>
      <c r="I108" s="223">
        <v>377</v>
      </c>
    </row>
    <row r="109" spans="2:9" x14ac:dyDescent="0.3">
      <c r="B109" s="608"/>
      <c r="C109" s="224" t="s">
        <v>37</v>
      </c>
      <c r="D109" s="387">
        <v>50</v>
      </c>
      <c r="E109" s="387">
        <v>4.5999999999999996</v>
      </c>
      <c r="F109" s="387">
        <v>7</v>
      </c>
      <c r="G109" s="387">
        <v>14.83</v>
      </c>
      <c r="H109" s="387">
        <v>157</v>
      </c>
      <c r="I109" s="387">
        <v>3</v>
      </c>
    </row>
    <row r="110" spans="2:9" x14ac:dyDescent="0.3">
      <c r="B110" s="592" t="s">
        <v>102</v>
      </c>
      <c r="C110" s="592"/>
      <c r="D110" s="386">
        <f>D107+D108+D109</f>
        <v>450</v>
      </c>
      <c r="E110" s="386">
        <f t="shared" ref="E110:H110" si="14">E107+E108+E109</f>
        <v>12.52</v>
      </c>
      <c r="F110" s="386">
        <f t="shared" si="14"/>
        <v>16.48</v>
      </c>
      <c r="G110" s="386">
        <f t="shared" si="14"/>
        <v>64.33</v>
      </c>
      <c r="H110" s="386">
        <f t="shared" si="14"/>
        <v>496.9</v>
      </c>
      <c r="I110" s="387"/>
    </row>
    <row r="111" spans="2:9" x14ac:dyDescent="0.3">
      <c r="B111" s="607" t="s">
        <v>41</v>
      </c>
      <c r="C111" s="22" t="s">
        <v>218</v>
      </c>
      <c r="D111" s="387">
        <v>120</v>
      </c>
      <c r="E111" s="387">
        <v>1.1399999999999999</v>
      </c>
      <c r="F111" s="387">
        <v>7.2720000000000002</v>
      </c>
      <c r="G111" s="387">
        <v>3.66</v>
      </c>
      <c r="H111" s="16">
        <v>84.72</v>
      </c>
      <c r="I111" s="223">
        <v>24</v>
      </c>
    </row>
    <row r="112" spans="2:9" x14ac:dyDescent="0.3">
      <c r="B112" s="608"/>
      <c r="C112" s="224" t="s">
        <v>410</v>
      </c>
      <c r="D112" s="223">
        <v>250</v>
      </c>
      <c r="E112" s="223">
        <v>2.23</v>
      </c>
      <c r="F112" s="223">
        <v>8</v>
      </c>
      <c r="G112" s="223">
        <v>14.49</v>
      </c>
      <c r="H112" s="223">
        <v>117.52</v>
      </c>
      <c r="I112" s="223">
        <v>80</v>
      </c>
    </row>
    <row r="113" spans="2:9" x14ac:dyDescent="0.3">
      <c r="B113" s="608"/>
      <c r="C113" s="224" t="s">
        <v>44</v>
      </c>
      <c r="D113" s="223">
        <v>180</v>
      </c>
      <c r="E113" s="223">
        <v>10</v>
      </c>
      <c r="F113" s="223">
        <v>7.6</v>
      </c>
      <c r="G113" s="223">
        <v>67.7</v>
      </c>
      <c r="H113" s="222">
        <v>336.02</v>
      </c>
      <c r="I113" s="223">
        <v>321</v>
      </c>
    </row>
    <row r="114" spans="2:9" x14ac:dyDescent="0.3">
      <c r="B114" s="608"/>
      <c r="C114" s="224" t="s">
        <v>220</v>
      </c>
      <c r="D114" s="223">
        <v>100</v>
      </c>
      <c r="E114" s="16">
        <v>13.8</v>
      </c>
      <c r="F114" s="16">
        <v>2</v>
      </c>
      <c r="G114" s="16">
        <v>8</v>
      </c>
      <c r="H114" s="16">
        <v>105</v>
      </c>
      <c r="I114" s="228" t="s">
        <v>221</v>
      </c>
    </row>
    <row r="115" spans="2:9" x14ac:dyDescent="0.3">
      <c r="B115" s="608"/>
      <c r="C115" s="224" t="s">
        <v>104</v>
      </c>
      <c r="D115" s="223">
        <v>200</v>
      </c>
      <c r="E115" s="223">
        <v>1.04</v>
      </c>
      <c r="F115" s="223">
        <v>0</v>
      </c>
      <c r="G115" s="223">
        <v>26.96</v>
      </c>
      <c r="H115" s="222">
        <v>107.44</v>
      </c>
      <c r="I115" s="223">
        <v>376</v>
      </c>
    </row>
    <row r="116" spans="2:9" x14ac:dyDescent="0.3">
      <c r="B116" s="608"/>
      <c r="C116" s="224" t="s">
        <v>105</v>
      </c>
      <c r="D116" s="223">
        <v>80</v>
      </c>
      <c r="E116" s="222">
        <v>11.2</v>
      </c>
      <c r="F116" s="222">
        <v>1.76</v>
      </c>
      <c r="G116" s="222">
        <v>100.53</v>
      </c>
      <c r="H116" s="222">
        <v>154.4</v>
      </c>
      <c r="I116" s="387"/>
    </row>
    <row r="117" spans="2:9" x14ac:dyDescent="0.3">
      <c r="B117" s="609"/>
      <c r="C117" s="224" t="s">
        <v>219</v>
      </c>
      <c r="D117" s="223">
        <v>250</v>
      </c>
      <c r="E117" s="25">
        <v>0.05</v>
      </c>
      <c r="F117" s="25">
        <v>0</v>
      </c>
      <c r="G117" s="25">
        <v>14.93</v>
      </c>
      <c r="H117" s="25">
        <v>217</v>
      </c>
      <c r="I117" s="387"/>
    </row>
    <row r="118" spans="2:9" x14ac:dyDescent="0.3">
      <c r="B118" s="592" t="s">
        <v>106</v>
      </c>
      <c r="C118" s="592"/>
      <c r="D118" s="386">
        <f>D111+D112+D113+D114+D115+D116+D117</f>
        <v>1180</v>
      </c>
      <c r="E118" s="386">
        <f t="shared" ref="E118:H118" si="15">E111+E112+E113+E114+E115+E116+E117</f>
        <v>39.459999999999994</v>
      </c>
      <c r="F118" s="386">
        <f t="shared" si="15"/>
        <v>26.632000000000001</v>
      </c>
      <c r="G118" s="386">
        <f t="shared" si="15"/>
        <v>236.27</v>
      </c>
      <c r="H118" s="386">
        <f t="shared" si="15"/>
        <v>1122.0999999999999</v>
      </c>
      <c r="I118" s="387"/>
    </row>
    <row r="119" spans="2:9" x14ac:dyDescent="0.3">
      <c r="B119" s="592" t="s">
        <v>107</v>
      </c>
      <c r="C119" s="592"/>
      <c r="D119" s="386">
        <f>D110+D118</f>
        <v>1630</v>
      </c>
      <c r="E119" s="386">
        <f t="shared" ref="E119:H119" si="16">E110+E118</f>
        <v>51.97999999999999</v>
      </c>
      <c r="F119" s="386">
        <f t="shared" si="16"/>
        <v>43.112000000000002</v>
      </c>
      <c r="G119" s="386">
        <f t="shared" si="16"/>
        <v>300.60000000000002</v>
      </c>
      <c r="H119" s="386">
        <f t="shared" si="16"/>
        <v>1619</v>
      </c>
      <c r="I119" s="386"/>
    </row>
    <row r="120" spans="2:9" x14ac:dyDescent="0.3">
      <c r="B120" s="568" t="s">
        <v>55</v>
      </c>
      <c r="C120" s="569"/>
      <c r="D120" s="569"/>
      <c r="E120" s="569"/>
      <c r="F120" s="569"/>
      <c r="G120" s="569"/>
      <c r="H120" s="569"/>
      <c r="I120" s="570"/>
    </row>
    <row r="121" spans="2:9" x14ac:dyDescent="0.3">
      <c r="B121" s="606" t="s">
        <v>39</v>
      </c>
      <c r="C121" s="221" t="s">
        <v>5</v>
      </c>
      <c r="D121" s="387">
        <v>200</v>
      </c>
      <c r="E121" s="387">
        <v>16.87</v>
      </c>
      <c r="F121" s="387">
        <v>20.47</v>
      </c>
      <c r="G121" s="387">
        <v>32.799999999999997</v>
      </c>
      <c r="H121" s="387">
        <v>402.36</v>
      </c>
      <c r="I121" s="387">
        <v>210</v>
      </c>
    </row>
    <row r="122" spans="2:9" x14ac:dyDescent="0.3">
      <c r="B122" s="606"/>
      <c r="C122" s="221" t="s">
        <v>58</v>
      </c>
      <c r="D122" s="387">
        <v>60</v>
      </c>
      <c r="E122" s="222">
        <v>8.4</v>
      </c>
      <c r="F122" s="222">
        <v>1.32</v>
      </c>
      <c r="G122" s="222">
        <v>75.39</v>
      </c>
      <c r="H122" s="222">
        <v>231.6</v>
      </c>
      <c r="I122" s="387"/>
    </row>
    <row r="123" spans="2:9" x14ac:dyDescent="0.3">
      <c r="B123" s="606"/>
      <c r="C123" s="224" t="s">
        <v>109</v>
      </c>
      <c r="D123" s="223">
        <v>200</v>
      </c>
      <c r="E123" s="223">
        <v>0</v>
      </c>
      <c r="F123" s="223">
        <v>0</v>
      </c>
      <c r="G123" s="223">
        <v>14.9</v>
      </c>
      <c r="H123" s="222">
        <v>59.4</v>
      </c>
      <c r="I123" s="223">
        <v>375</v>
      </c>
    </row>
    <row r="124" spans="2:9" x14ac:dyDescent="0.3">
      <c r="B124" s="592" t="s">
        <v>102</v>
      </c>
      <c r="C124" s="592"/>
      <c r="D124" s="386">
        <f>D121+D122+D123</f>
        <v>460</v>
      </c>
      <c r="E124" s="386">
        <f t="shared" ref="E124:H124" si="17">E121+E122+E123</f>
        <v>25.270000000000003</v>
      </c>
      <c r="F124" s="386">
        <f t="shared" si="17"/>
        <v>21.79</v>
      </c>
      <c r="G124" s="386">
        <f t="shared" si="17"/>
        <v>123.09</v>
      </c>
      <c r="H124" s="386">
        <f t="shared" si="17"/>
        <v>693.36</v>
      </c>
      <c r="I124" s="387"/>
    </row>
    <row r="125" spans="2:9" x14ac:dyDescent="0.3">
      <c r="B125" s="607" t="s">
        <v>41</v>
      </c>
      <c r="C125" s="225" t="s">
        <v>81</v>
      </c>
      <c r="D125" s="223">
        <v>120</v>
      </c>
      <c r="E125" s="223">
        <v>1.32</v>
      </c>
      <c r="F125" s="223">
        <v>0.24</v>
      </c>
      <c r="G125" s="223">
        <v>4.5599999999999996</v>
      </c>
      <c r="H125" s="222">
        <v>26.4</v>
      </c>
      <c r="I125" s="223">
        <v>71</v>
      </c>
    </row>
    <row r="126" spans="2:9" ht="26.4" x14ac:dyDescent="0.3">
      <c r="B126" s="608"/>
      <c r="C126" s="224" t="s">
        <v>103</v>
      </c>
      <c r="D126" s="223">
        <v>250</v>
      </c>
      <c r="E126" s="223">
        <v>3</v>
      </c>
      <c r="F126" s="223">
        <v>2.5</v>
      </c>
      <c r="G126" s="223">
        <v>18.824999999999999</v>
      </c>
      <c r="H126" s="222">
        <v>111.675</v>
      </c>
      <c r="I126" s="223">
        <v>103</v>
      </c>
    </row>
    <row r="127" spans="2:9" x14ac:dyDescent="0.3">
      <c r="B127" s="608"/>
      <c r="C127" s="224" t="s">
        <v>126</v>
      </c>
      <c r="D127" s="387">
        <v>200</v>
      </c>
      <c r="E127" s="387">
        <v>15.57</v>
      </c>
      <c r="F127" s="387">
        <v>9.5299999999999994</v>
      </c>
      <c r="G127" s="387">
        <v>26.8</v>
      </c>
      <c r="H127" s="16">
        <v>328.2</v>
      </c>
      <c r="I127" s="223">
        <v>202</v>
      </c>
    </row>
    <row r="128" spans="2:9" x14ac:dyDescent="0.3">
      <c r="B128" s="608"/>
      <c r="C128" s="224" t="s">
        <v>8</v>
      </c>
      <c r="D128" s="387">
        <v>200</v>
      </c>
      <c r="E128" s="387">
        <v>1</v>
      </c>
      <c r="F128" s="387">
        <v>0</v>
      </c>
      <c r="G128" s="387">
        <v>20.2</v>
      </c>
      <c r="H128" s="16">
        <v>85.34</v>
      </c>
      <c r="I128" s="223"/>
    </row>
    <row r="129" spans="2:9" x14ac:dyDescent="0.3">
      <c r="B129" s="608"/>
      <c r="C129" s="224" t="s">
        <v>105</v>
      </c>
      <c r="D129" s="223">
        <v>80</v>
      </c>
      <c r="E129" s="222">
        <v>11.2</v>
      </c>
      <c r="F129" s="222">
        <v>1.76</v>
      </c>
      <c r="G129" s="222">
        <v>100.53</v>
      </c>
      <c r="H129" s="222">
        <v>154.4</v>
      </c>
      <c r="I129" s="387"/>
    </row>
    <row r="130" spans="2:9" x14ac:dyDescent="0.3">
      <c r="B130" s="609"/>
      <c r="C130" s="224" t="s">
        <v>219</v>
      </c>
      <c r="D130" s="223">
        <v>250</v>
      </c>
      <c r="E130" s="25">
        <v>0.05</v>
      </c>
      <c r="F130" s="25">
        <v>0</v>
      </c>
      <c r="G130" s="25">
        <v>14.93</v>
      </c>
      <c r="H130" s="25">
        <v>217</v>
      </c>
      <c r="I130" s="387"/>
    </row>
    <row r="131" spans="2:9" x14ac:dyDescent="0.3">
      <c r="B131" s="592" t="s">
        <v>106</v>
      </c>
      <c r="C131" s="592"/>
      <c r="D131" s="386">
        <f>D125+D126+D127+D128+D129+D130</f>
        <v>1100</v>
      </c>
      <c r="E131" s="386">
        <f t="shared" ref="E131:H131" si="18">E125+E126+E127+E128+E129+E130</f>
        <v>32.14</v>
      </c>
      <c r="F131" s="386">
        <f t="shared" si="18"/>
        <v>14.03</v>
      </c>
      <c r="G131" s="386">
        <f t="shared" si="18"/>
        <v>185.84500000000003</v>
      </c>
      <c r="H131" s="386">
        <f t="shared" si="18"/>
        <v>923.01499999999999</v>
      </c>
      <c r="I131" s="387"/>
    </row>
    <row r="132" spans="2:9" x14ac:dyDescent="0.3">
      <c r="B132" s="592" t="s">
        <v>107</v>
      </c>
      <c r="C132" s="592"/>
      <c r="D132" s="386">
        <f>D124+D131</f>
        <v>1560</v>
      </c>
      <c r="E132" s="386">
        <f t="shared" ref="E132:H132" si="19">E124+E131</f>
        <v>57.410000000000004</v>
      </c>
      <c r="F132" s="386">
        <f t="shared" si="19"/>
        <v>35.82</v>
      </c>
      <c r="G132" s="386">
        <f t="shared" si="19"/>
        <v>308.93500000000006</v>
      </c>
      <c r="H132" s="386">
        <f t="shared" si="19"/>
        <v>1616.375</v>
      </c>
      <c r="I132" s="386"/>
    </row>
    <row r="133" spans="2:9" x14ac:dyDescent="0.3">
      <c r="B133" s="568" t="s">
        <v>61</v>
      </c>
      <c r="C133" s="569"/>
      <c r="D133" s="569"/>
      <c r="E133" s="569"/>
      <c r="F133" s="569"/>
      <c r="G133" s="569"/>
      <c r="H133" s="569"/>
      <c r="I133" s="570"/>
    </row>
    <row r="134" spans="2:9" x14ac:dyDescent="0.3">
      <c r="B134" s="606" t="s">
        <v>39</v>
      </c>
      <c r="C134" s="224" t="s">
        <v>412</v>
      </c>
      <c r="D134" s="223" t="s">
        <v>418</v>
      </c>
      <c r="E134" s="223">
        <v>10.8</v>
      </c>
      <c r="F134" s="223">
        <v>11.1</v>
      </c>
      <c r="G134" s="223">
        <v>65.3</v>
      </c>
      <c r="H134" s="223">
        <v>405</v>
      </c>
      <c r="I134" s="387">
        <v>556</v>
      </c>
    </row>
    <row r="135" spans="2:9" x14ac:dyDescent="0.3">
      <c r="B135" s="606"/>
      <c r="C135" s="404" t="s">
        <v>144</v>
      </c>
      <c r="D135" s="28">
        <v>200</v>
      </c>
      <c r="E135" s="404">
        <v>6.58</v>
      </c>
      <c r="F135" s="404">
        <v>4</v>
      </c>
      <c r="G135" s="404">
        <v>9.42</v>
      </c>
      <c r="H135" s="403">
        <v>120</v>
      </c>
      <c r="I135" s="387"/>
    </row>
    <row r="136" spans="2:9" x14ac:dyDescent="0.3">
      <c r="B136" s="592" t="s">
        <v>102</v>
      </c>
      <c r="C136" s="592"/>
      <c r="D136" s="386">
        <f>D135+176</f>
        <v>376</v>
      </c>
      <c r="E136" s="386">
        <f>E134+E135</f>
        <v>17.380000000000003</v>
      </c>
      <c r="F136" s="386">
        <f t="shared" ref="F136:H136" si="20">F134+F135</f>
        <v>15.1</v>
      </c>
      <c r="G136" s="386">
        <f t="shared" si="20"/>
        <v>74.72</v>
      </c>
      <c r="H136" s="386">
        <f t="shared" si="20"/>
        <v>525</v>
      </c>
      <c r="I136" s="387"/>
    </row>
    <row r="137" spans="2:9" x14ac:dyDescent="0.3">
      <c r="B137" s="607" t="s">
        <v>41</v>
      </c>
      <c r="C137" s="22" t="s">
        <v>414</v>
      </c>
      <c r="D137" s="387">
        <v>120</v>
      </c>
      <c r="E137" s="387">
        <v>0.84</v>
      </c>
      <c r="F137" s="387">
        <v>0.12</v>
      </c>
      <c r="G137" s="387">
        <v>2.2799999999999998</v>
      </c>
      <c r="H137" s="16">
        <v>14.4</v>
      </c>
      <c r="I137" s="223">
        <v>24</v>
      </c>
    </row>
    <row r="138" spans="2:9" x14ac:dyDescent="0.3">
      <c r="B138" s="608"/>
      <c r="C138" s="224" t="s">
        <v>84</v>
      </c>
      <c r="D138" s="223">
        <v>250</v>
      </c>
      <c r="E138" s="16">
        <v>2.2999999999999998</v>
      </c>
      <c r="F138" s="16">
        <v>4.25</v>
      </c>
      <c r="G138" s="16">
        <v>15.13</v>
      </c>
      <c r="H138" s="16">
        <v>108</v>
      </c>
      <c r="I138" s="223">
        <v>144</v>
      </c>
    </row>
    <row r="139" spans="2:9" x14ac:dyDescent="0.3">
      <c r="B139" s="608"/>
      <c r="C139" s="224" t="s">
        <v>13</v>
      </c>
      <c r="D139" s="223">
        <v>180</v>
      </c>
      <c r="E139" s="223">
        <v>4.84</v>
      </c>
      <c r="F139" s="223">
        <v>7.16</v>
      </c>
      <c r="G139" s="223">
        <v>62</v>
      </c>
      <c r="H139" s="223">
        <v>287.67</v>
      </c>
      <c r="I139" s="223">
        <v>237</v>
      </c>
    </row>
    <row r="140" spans="2:9" x14ac:dyDescent="0.3">
      <c r="B140" s="608"/>
      <c r="C140" s="224" t="s">
        <v>222</v>
      </c>
      <c r="D140" s="223">
        <v>100</v>
      </c>
      <c r="E140" s="223">
        <v>22</v>
      </c>
      <c r="F140" s="223">
        <v>21.3</v>
      </c>
      <c r="G140" s="223">
        <v>9.69</v>
      </c>
      <c r="H140" s="222">
        <v>336.02</v>
      </c>
      <c r="I140" s="223">
        <v>260</v>
      </c>
    </row>
    <row r="141" spans="2:9" x14ac:dyDescent="0.3">
      <c r="B141" s="608"/>
      <c r="C141" s="224" t="s">
        <v>109</v>
      </c>
      <c r="D141" s="223">
        <v>200</v>
      </c>
      <c r="E141" s="223">
        <v>0</v>
      </c>
      <c r="F141" s="223">
        <v>0</v>
      </c>
      <c r="G141" s="223">
        <v>14.9</v>
      </c>
      <c r="H141" s="222">
        <v>59.4</v>
      </c>
      <c r="I141" s="223">
        <v>375</v>
      </c>
    </row>
    <row r="142" spans="2:9" x14ac:dyDescent="0.3">
      <c r="B142" s="608"/>
      <c r="C142" s="224" t="s">
        <v>105</v>
      </c>
      <c r="D142" s="223">
        <v>80</v>
      </c>
      <c r="E142" s="222">
        <v>11.2</v>
      </c>
      <c r="F142" s="222">
        <v>1.76</v>
      </c>
      <c r="G142" s="222">
        <v>100.53</v>
      </c>
      <c r="H142" s="222">
        <v>154.4</v>
      </c>
      <c r="I142" s="387"/>
    </row>
    <row r="143" spans="2:9" x14ac:dyDescent="0.3">
      <c r="B143" s="609"/>
      <c r="C143" s="224" t="s">
        <v>219</v>
      </c>
      <c r="D143" s="223">
        <v>250</v>
      </c>
      <c r="E143" s="25">
        <v>0.05</v>
      </c>
      <c r="F143" s="25">
        <v>0</v>
      </c>
      <c r="G143" s="25">
        <v>14.93</v>
      </c>
      <c r="H143" s="25">
        <v>217</v>
      </c>
      <c r="I143" s="387"/>
    </row>
    <row r="144" spans="2:9" x14ac:dyDescent="0.3">
      <c r="B144" s="592" t="s">
        <v>106</v>
      </c>
      <c r="C144" s="592"/>
      <c r="D144" s="386">
        <f>D137+D138+D139+D140+D141+D142+D143</f>
        <v>1180</v>
      </c>
      <c r="E144" s="386">
        <f t="shared" ref="E144:H144" si="21">E137+E138+E139+E140+E141+E142+E143</f>
        <v>41.23</v>
      </c>
      <c r="F144" s="386">
        <f t="shared" si="21"/>
        <v>34.589999999999996</v>
      </c>
      <c r="G144" s="386">
        <f t="shared" si="21"/>
        <v>219.46</v>
      </c>
      <c r="H144" s="386">
        <f t="shared" si="21"/>
        <v>1176.8899999999999</v>
      </c>
      <c r="I144" s="387"/>
    </row>
    <row r="145" spans="2:9" x14ac:dyDescent="0.3">
      <c r="B145" s="592" t="s">
        <v>107</v>
      </c>
      <c r="C145" s="592"/>
      <c r="D145" s="386">
        <f>D136+D144</f>
        <v>1556</v>
      </c>
      <c r="E145" s="386">
        <f t="shared" ref="E145:H145" si="22">E136+E144</f>
        <v>58.61</v>
      </c>
      <c r="F145" s="386">
        <f t="shared" si="22"/>
        <v>49.69</v>
      </c>
      <c r="G145" s="386">
        <f t="shared" si="22"/>
        <v>294.18</v>
      </c>
      <c r="H145" s="386">
        <f t="shared" si="22"/>
        <v>1701.8899999999999</v>
      </c>
      <c r="I145" s="386"/>
    </row>
    <row r="146" spans="2:9" x14ac:dyDescent="0.3">
      <c r="B146" s="568" t="s">
        <v>54</v>
      </c>
      <c r="C146" s="569"/>
      <c r="D146" s="569"/>
      <c r="E146" s="569"/>
      <c r="F146" s="569"/>
      <c r="G146" s="569"/>
      <c r="H146" s="569"/>
      <c r="I146" s="570"/>
    </row>
    <row r="147" spans="2:9" x14ac:dyDescent="0.3">
      <c r="B147" s="607" t="s">
        <v>39</v>
      </c>
      <c r="C147" s="230" t="s">
        <v>118</v>
      </c>
      <c r="D147" s="17">
        <v>200</v>
      </c>
      <c r="E147" s="16">
        <v>5.64</v>
      </c>
      <c r="F147" s="16">
        <v>5.84</v>
      </c>
      <c r="G147" s="17">
        <v>34</v>
      </c>
      <c r="H147" s="16">
        <v>279.39999999999998</v>
      </c>
      <c r="I147" s="387">
        <v>183</v>
      </c>
    </row>
    <row r="148" spans="2:9" x14ac:dyDescent="0.3">
      <c r="B148" s="608"/>
      <c r="C148" s="221" t="s">
        <v>37</v>
      </c>
      <c r="D148" s="387">
        <v>50</v>
      </c>
      <c r="E148" s="387">
        <v>4.5999999999999996</v>
      </c>
      <c r="F148" s="387">
        <v>7</v>
      </c>
      <c r="G148" s="387">
        <v>14.83</v>
      </c>
      <c r="H148" s="387">
        <v>157</v>
      </c>
      <c r="I148" s="387">
        <v>3</v>
      </c>
    </row>
    <row r="149" spans="2:9" x14ac:dyDescent="0.3">
      <c r="B149" s="608"/>
      <c r="C149" s="224" t="s">
        <v>109</v>
      </c>
      <c r="D149" s="223">
        <v>200</v>
      </c>
      <c r="E149" s="223">
        <v>0</v>
      </c>
      <c r="F149" s="223">
        <v>0</v>
      </c>
      <c r="G149" s="223">
        <v>14.9</v>
      </c>
      <c r="H149" s="222">
        <v>59.4</v>
      </c>
      <c r="I149" s="223">
        <v>375</v>
      </c>
    </row>
    <row r="150" spans="2:9" x14ac:dyDescent="0.3">
      <c r="B150" s="592" t="s">
        <v>102</v>
      </c>
      <c r="C150" s="592"/>
      <c r="D150" s="231">
        <f>D147+D148+D149</f>
        <v>450</v>
      </c>
      <c r="E150" s="231">
        <f t="shared" ref="E150:H150" si="23">E147+E148+E149</f>
        <v>10.239999999999998</v>
      </c>
      <c r="F150" s="231">
        <f t="shared" si="23"/>
        <v>12.84</v>
      </c>
      <c r="G150" s="231">
        <f t="shared" si="23"/>
        <v>63.73</v>
      </c>
      <c r="H150" s="231">
        <f t="shared" si="23"/>
        <v>495.79999999999995</v>
      </c>
      <c r="I150" s="387"/>
    </row>
    <row r="151" spans="2:9" x14ac:dyDescent="0.3">
      <c r="B151" s="607" t="s">
        <v>41</v>
      </c>
      <c r="C151" s="22" t="s">
        <v>218</v>
      </c>
      <c r="D151" s="387">
        <v>120</v>
      </c>
      <c r="E151" s="387">
        <v>1.1399999999999999</v>
      </c>
      <c r="F151" s="387">
        <v>7.2720000000000002</v>
      </c>
      <c r="G151" s="387">
        <v>3.66</v>
      </c>
      <c r="H151" s="16">
        <v>84.72</v>
      </c>
      <c r="I151" s="223">
        <v>24</v>
      </c>
    </row>
    <row r="152" spans="2:9" x14ac:dyDescent="0.3">
      <c r="B152" s="608"/>
      <c r="C152" s="224" t="s">
        <v>120</v>
      </c>
      <c r="D152" s="223">
        <v>250</v>
      </c>
      <c r="E152" s="223">
        <v>3.625</v>
      </c>
      <c r="F152" s="223">
        <v>3.75</v>
      </c>
      <c r="G152" s="223">
        <v>11.39</v>
      </c>
      <c r="H152" s="222">
        <v>145.59</v>
      </c>
      <c r="I152" s="223">
        <v>128</v>
      </c>
    </row>
    <row r="153" spans="2:9" x14ac:dyDescent="0.3">
      <c r="B153" s="608"/>
      <c r="C153" s="224" t="s">
        <v>114</v>
      </c>
      <c r="D153" s="223">
        <v>180</v>
      </c>
      <c r="E153" s="223">
        <v>6.87</v>
      </c>
      <c r="F153" s="223">
        <v>0.9</v>
      </c>
      <c r="G153" s="223">
        <v>26.37</v>
      </c>
      <c r="H153" s="222">
        <v>193.2</v>
      </c>
      <c r="I153" s="223">
        <v>202</v>
      </c>
    </row>
    <row r="154" spans="2:9" x14ac:dyDescent="0.3">
      <c r="B154" s="608"/>
      <c r="C154" s="224" t="s">
        <v>223</v>
      </c>
      <c r="D154" s="223">
        <v>100</v>
      </c>
      <c r="E154" s="226">
        <v>15.8</v>
      </c>
      <c r="F154" s="226">
        <v>16.399999999999999</v>
      </c>
      <c r="G154" s="222">
        <v>16.8</v>
      </c>
      <c r="H154" s="222">
        <v>279</v>
      </c>
      <c r="I154" s="223">
        <v>305</v>
      </c>
    </row>
    <row r="155" spans="2:9" x14ac:dyDescent="0.3">
      <c r="B155" s="608"/>
      <c r="C155" s="224" t="s">
        <v>104</v>
      </c>
      <c r="D155" s="223">
        <v>200</v>
      </c>
      <c r="E155" s="223">
        <v>1.04</v>
      </c>
      <c r="F155" s="223">
        <v>0</v>
      </c>
      <c r="G155" s="223">
        <v>26.96</v>
      </c>
      <c r="H155" s="222">
        <v>107.44</v>
      </c>
      <c r="I155" s="223">
        <v>376</v>
      </c>
    </row>
    <row r="156" spans="2:9" x14ac:dyDescent="0.3">
      <c r="B156" s="608"/>
      <c r="C156" s="224" t="s">
        <v>105</v>
      </c>
      <c r="D156" s="223">
        <v>80</v>
      </c>
      <c r="E156" s="222">
        <v>11.2</v>
      </c>
      <c r="F156" s="222">
        <v>1.76</v>
      </c>
      <c r="G156" s="222">
        <v>100.53</v>
      </c>
      <c r="H156" s="222">
        <v>154.4</v>
      </c>
      <c r="I156" s="387"/>
    </row>
    <row r="157" spans="2:9" x14ac:dyDescent="0.3">
      <c r="B157" s="609"/>
      <c r="C157" s="224" t="s">
        <v>219</v>
      </c>
      <c r="D157" s="223">
        <v>250</v>
      </c>
      <c r="E157" s="25">
        <v>0.05</v>
      </c>
      <c r="F157" s="25">
        <v>0</v>
      </c>
      <c r="G157" s="25">
        <v>14.93</v>
      </c>
      <c r="H157" s="25">
        <v>217</v>
      </c>
      <c r="I157" s="387"/>
    </row>
    <row r="158" spans="2:9" x14ac:dyDescent="0.3">
      <c r="B158" s="592" t="s">
        <v>106</v>
      </c>
      <c r="C158" s="592"/>
      <c r="D158" s="386">
        <f>D151+D152+D153+D154+D155+D156+D157</f>
        <v>1180</v>
      </c>
      <c r="E158" s="386">
        <f t="shared" ref="E158:H158" si="24">E151+E152+E153+E154+E155+E156+E157</f>
        <v>39.724999999999994</v>
      </c>
      <c r="F158" s="386">
        <f t="shared" si="24"/>
        <v>30.082000000000001</v>
      </c>
      <c r="G158" s="386">
        <f t="shared" si="24"/>
        <v>200.64000000000001</v>
      </c>
      <c r="H158" s="386">
        <f t="shared" si="24"/>
        <v>1181.3499999999999</v>
      </c>
      <c r="I158" s="387"/>
    </row>
    <row r="159" spans="2:9" x14ac:dyDescent="0.3">
      <c r="B159" s="592" t="s">
        <v>107</v>
      </c>
      <c r="C159" s="592"/>
      <c r="D159" s="231">
        <f>D150+D158</f>
        <v>1630</v>
      </c>
      <c r="E159" s="231">
        <f t="shared" ref="E159:H159" si="25">E150+E158</f>
        <v>49.964999999999989</v>
      </c>
      <c r="F159" s="231">
        <f t="shared" si="25"/>
        <v>42.921999999999997</v>
      </c>
      <c r="G159" s="231">
        <f t="shared" si="25"/>
        <v>264.37</v>
      </c>
      <c r="H159" s="231">
        <f t="shared" si="25"/>
        <v>1677.1499999999999</v>
      </c>
      <c r="I159" s="386"/>
    </row>
    <row r="160" spans="2:9" x14ac:dyDescent="0.3">
      <c r="B160" s="219"/>
      <c r="C160" s="219"/>
      <c r="D160" s="219"/>
      <c r="E160" s="219"/>
      <c r="F160" s="219"/>
      <c r="G160" s="219"/>
      <c r="H160" s="219"/>
      <c r="I160" s="219"/>
    </row>
    <row r="161" spans="2:9" x14ac:dyDescent="0.3">
      <c r="B161" s="589" t="s">
        <v>78</v>
      </c>
      <c r="C161" s="590"/>
      <c r="D161" s="591"/>
      <c r="E161" s="241">
        <f>(E37+E50+E63+E77+E91+E105+E119+E132+E145+E159)/10</f>
        <v>51.111499999999999</v>
      </c>
      <c r="F161" s="241">
        <f>(F37+F50+F63+F77+F91+F105+F119+F132+F145+F159)/10</f>
        <v>41.129800000000003</v>
      </c>
      <c r="G161" s="241">
        <f>(G37+G50+G63+G77+G91+G105+G119+G132+G145+G159)/10</f>
        <v>278.47300000000001</v>
      </c>
      <c r="H161" s="241">
        <f>(H37+H50+H63+H77+H91+H105+H119+H132+H145+H159)/10</f>
        <v>1542.2670000000001</v>
      </c>
      <c r="I161" s="219"/>
    </row>
    <row r="162" spans="2:9" x14ac:dyDescent="0.3">
      <c r="B162" s="589" t="s">
        <v>79</v>
      </c>
      <c r="C162" s="590"/>
      <c r="D162" s="591"/>
      <c r="E162" s="241">
        <v>46.2</v>
      </c>
      <c r="F162" s="241">
        <v>47.4</v>
      </c>
      <c r="G162" s="241">
        <v>201</v>
      </c>
      <c r="H162" s="241">
        <v>1410</v>
      </c>
      <c r="I162" s="219"/>
    </row>
    <row r="163" spans="2:9" x14ac:dyDescent="0.3">
      <c r="B163" s="589" t="s">
        <v>80</v>
      </c>
      <c r="C163" s="590"/>
      <c r="D163" s="591"/>
      <c r="E163" s="242">
        <f>E161/E162*100</f>
        <v>110.63095238095238</v>
      </c>
      <c r="F163" s="242">
        <f t="shared" ref="F163:H163" si="26">F161/F162*100</f>
        <v>86.771729957805917</v>
      </c>
      <c r="G163" s="242">
        <f t="shared" si="26"/>
        <v>138.54378109452736</v>
      </c>
      <c r="H163" s="242">
        <f t="shared" si="26"/>
        <v>109.38063829787235</v>
      </c>
      <c r="I163" s="219"/>
    </row>
  </sheetData>
  <mergeCells count="76">
    <mergeCell ref="B30:B35"/>
    <mergeCell ref="B13:I13"/>
    <mergeCell ref="B14:I14"/>
    <mergeCell ref="B15:I15"/>
    <mergeCell ref="B16:I16"/>
    <mergeCell ref="B17:I17"/>
    <mergeCell ref="B21:B22"/>
    <mergeCell ref="C21:C22"/>
    <mergeCell ref="D21:D22"/>
    <mergeCell ref="E21:G21"/>
    <mergeCell ref="H21:H22"/>
    <mergeCell ref="I21:I22"/>
    <mergeCell ref="B23:I23"/>
    <mergeCell ref="B24:I24"/>
    <mergeCell ref="B29:C29"/>
    <mergeCell ref="B25:B28"/>
    <mergeCell ref="B90:C90"/>
    <mergeCell ref="B91:C91"/>
    <mergeCell ref="B55:B61"/>
    <mergeCell ref="B36:C36"/>
    <mergeCell ref="B37:C37"/>
    <mergeCell ref="B38:I38"/>
    <mergeCell ref="B43:C43"/>
    <mergeCell ref="B44:B48"/>
    <mergeCell ref="B49:C49"/>
    <mergeCell ref="B50:C50"/>
    <mergeCell ref="B51:I51"/>
    <mergeCell ref="B52:B53"/>
    <mergeCell ref="B54:C54"/>
    <mergeCell ref="B39:B42"/>
    <mergeCell ref="B83:B89"/>
    <mergeCell ref="B62:C62"/>
    <mergeCell ref="B63:C63"/>
    <mergeCell ref="B64:I64"/>
    <mergeCell ref="B65:B67"/>
    <mergeCell ref="B68:C68"/>
    <mergeCell ref="B69:B75"/>
    <mergeCell ref="B76:C76"/>
    <mergeCell ref="B77:C77"/>
    <mergeCell ref="B78:I78"/>
    <mergeCell ref="B79:B81"/>
    <mergeCell ref="B82:C82"/>
    <mergeCell ref="B92:I92"/>
    <mergeCell ref="B93:I93"/>
    <mergeCell ref="B94:B95"/>
    <mergeCell ref="B96:C96"/>
    <mergeCell ref="B97:B103"/>
    <mergeCell ref="B104:C104"/>
    <mergeCell ref="B105:C105"/>
    <mergeCell ref="B106:I106"/>
    <mergeCell ref="B107:B109"/>
    <mergeCell ref="B124:C124"/>
    <mergeCell ref="B111:B117"/>
    <mergeCell ref="B118:C118"/>
    <mergeCell ref="B119:C119"/>
    <mergeCell ref="B121:B123"/>
    <mergeCell ref="B120:I120"/>
    <mergeCell ref="B110:C110"/>
    <mergeCell ref="B125:B130"/>
    <mergeCell ref="B131:C131"/>
    <mergeCell ref="B136:C136"/>
    <mergeCell ref="B132:C132"/>
    <mergeCell ref="B133:I133"/>
    <mergeCell ref="B134:B135"/>
    <mergeCell ref="B163:D163"/>
    <mergeCell ref="B137:B143"/>
    <mergeCell ref="B144:C144"/>
    <mergeCell ref="B145:C145"/>
    <mergeCell ref="B146:I146"/>
    <mergeCell ref="B147:B149"/>
    <mergeCell ref="B150:C150"/>
    <mergeCell ref="B151:B157"/>
    <mergeCell ref="B158:C158"/>
    <mergeCell ref="B159:C159"/>
    <mergeCell ref="B161:D161"/>
    <mergeCell ref="B162:D162"/>
  </mergeCells>
  <pageMargins left="0.70866141732283472" right="0.70866141732283472" top="0.39370078740157483" bottom="0.39370078740157483" header="0.31496062992125984" footer="0.31496062992125984"/>
  <pageSetup paperSize="9" scale="9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64"/>
  <sheetViews>
    <sheetView topLeftCell="A238" zoomScale="90" zoomScaleNormal="90" workbookViewId="0">
      <selection activeCell="P258" sqref="P258"/>
    </sheetView>
  </sheetViews>
  <sheetFormatPr defaultRowHeight="14.4" x14ac:dyDescent="0.3"/>
  <cols>
    <col min="1" max="1" width="9.77734375" customWidth="1"/>
    <col min="2" max="2" width="26.44140625" customWidth="1"/>
    <col min="3" max="3" width="32.88671875" customWidth="1"/>
    <col min="4" max="4" width="11.109375" customWidth="1"/>
    <col min="5" max="5" width="11.33203125" customWidth="1"/>
    <col min="6" max="6" width="11.5546875" customWidth="1"/>
    <col min="7" max="7" width="10.6640625" customWidth="1"/>
    <col min="8" max="8" width="15.6640625" customWidth="1"/>
    <col min="9" max="9" width="10.6640625" customWidth="1"/>
    <col min="10" max="11" width="0" hidden="1" customWidth="1"/>
  </cols>
  <sheetData>
    <row r="2" spans="2:12" x14ac:dyDescent="0.3">
      <c r="B2" s="396" t="s">
        <v>225</v>
      </c>
      <c r="C2" s="397"/>
      <c r="D2" s="397"/>
      <c r="E2" s="397" t="s">
        <v>226</v>
      </c>
      <c r="F2" s="397"/>
      <c r="G2" s="398"/>
      <c r="H2" s="396"/>
      <c r="I2" s="396"/>
    </row>
    <row r="3" spans="2:12" x14ac:dyDescent="0.3">
      <c r="B3" s="396" t="s">
        <v>227</v>
      </c>
      <c r="C3" s="397"/>
      <c r="D3" s="397"/>
      <c r="E3" s="397" t="s">
        <v>228</v>
      </c>
      <c r="F3" s="397"/>
      <c r="G3" s="398"/>
      <c r="H3" s="396"/>
      <c r="I3" s="396"/>
    </row>
    <row r="4" spans="2:12" x14ac:dyDescent="0.3">
      <c r="B4" s="396" t="s">
        <v>229</v>
      </c>
      <c r="C4" s="397"/>
      <c r="D4" s="397"/>
      <c r="E4" s="397" t="s">
        <v>230</v>
      </c>
      <c r="F4" s="397"/>
      <c r="G4" s="398"/>
      <c r="H4" s="396"/>
      <c r="I4" s="396"/>
    </row>
    <row r="5" spans="2:12" x14ac:dyDescent="0.3">
      <c r="B5" s="396" t="s">
        <v>231</v>
      </c>
      <c r="C5" s="397"/>
      <c r="D5" s="397"/>
      <c r="E5" s="397"/>
      <c r="F5" s="397"/>
      <c r="G5" s="397"/>
      <c r="H5" s="397"/>
      <c r="I5" s="397"/>
    </row>
    <row r="6" spans="2:12" x14ac:dyDescent="0.3">
      <c r="B6" s="396"/>
      <c r="C6" s="397"/>
      <c r="D6" s="397"/>
      <c r="E6" s="397"/>
      <c r="F6" s="397"/>
      <c r="G6" s="397"/>
      <c r="H6" s="397"/>
      <c r="I6" s="397"/>
    </row>
    <row r="7" spans="2:12" x14ac:dyDescent="0.3">
      <c r="B7" s="396"/>
      <c r="C7" s="397"/>
      <c r="D7" s="397"/>
      <c r="E7" s="397"/>
      <c r="F7" s="397"/>
      <c r="G7" s="397"/>
      <c r="H7" s="397"/>
      <c r="I7" s="397"/>
    </row>
    <row r="8" spans="2:12" x14ac:dyDescent="0.3">
      <c r="B8" s="399" t="s">
        <v>428</v>
      </c>
      <c r="C8" s="400" t="s">
        <v>232</v>
      </c>
      <c r="D8" s="401"/>
      <c r="E8" s="399" t="s">
        <v>429</v>
      </c>
      <c r="F8" s="398"/>
      <c r="G8" s="398"/>
      <c r="H8" s="399"/>
      <c r="I8" s="400" t="s">
        <v>409</v>
      </c>
    </row>
    <row r="9" spans="2:12" x14ac:dyDescent="0.3">
      <c r="B9" s="397"/>
      <c r="C9" s="397"/>
      <c r="D9" s="397"/>
      <c r="E9" s="397"/>
      <c r="F9" s="397"/>
      <c r="G9" s="397"/>
      <c r="H9" s="397"/>
      <c r="I9" s="397"/>
    </row>
    <row r="10" spans="2:12" x14ac:dyDescent="0.3">
      <c r="B10" s="397"/>
      <c r="C10" s="397"/>
      <c r="D10" s="397"/>
      <c r="E10" s="397"/>
      <c r="F10" s="397"/>
      <c r="G10" s="397"/>
      <c r="H10" s="397"/>
      <c r="I10" s="397"/>
    </row>
    <row r="11" spans="2:12" x14ac:dyDescent="0.3">
      <c r="B11" s="398"/>
      <c r="C11" s="398"/>
      <c r="D11" s="398"/>
      <c r="E11" s="398"/>
      <c r="F11" s="398"/>
      <c r="G11" s="398"/>
      <c r="H11" s="398"/>
      <c r="I11" s="398"/>
    </row>
    <row r="12" spans="2:12" x14ac:dyDescent="0.3">
      <c r="B12" s="398"/>
      <c r="C12" s="398"/>
      <c r="D12" s="398"/>
      <c r="E12" s="398"/>
      <c r="F12" s="398"/>
      <c r="G12" s="398"/>
      <c r="H12" s="398"/>
      <c r="I12" s="398"/>
    </row>
    <row r="13" spans="2:12" ht="20.399999999999999" x14ac:dyDescent="0.3">
      <c r="B13" s="598" t="s">
        <v>234</v>
      </c>
      <c r="C13" s="598"/>
      <c r="D13" s="598"/>
      <c r="E13" s="598"/>
      <c r="F13" s="598"/>
      <c r="G13" s="598"/>
      <c r="H13" s="598"/>
      <c r="I13" s="598"/>
      <c r="J13" s="246"/>
      <c r="K13" s="246"/>
      <c r="L13" s="246"/>
    </row>
    <row r="14" spans="2:12" ht="15.6" x14ac:dyDescent="0.3">
      <c r="B14" s="599" t="s">
        <v>235</v>
      </c>
      <c r="C14" s="599"/>
      <c r="D14" s="599"/>
      <c r="E14" s="599"/>
      <c r="F14" s="599"/>
      <c r="G14" s="599"/>
      <c r="H14" s="599"/>
      <c r="I14" s="599"/>
      <c r="J14" s="247"/>
      <c r="K14" s="247"/>
      <c r="L14" s="247"/>
    </row>
    <row r="15" spans="2:12" ht="15.6" x14ac:dyDescent="0.3">
      <c r="B15" s="599" t="s">
        <v>236</v>
      </c>
      <c r="C15" s="599"/>
      <c r="D15" s="599"/>
      <c r="E15" s="599"/>
      <c r="F15" s="599"/>
      <c r="G15" s="599"/>
      <c r="H15" s="599"/>
      <c r="I15" s="599"/>
      <c r="J15" s="247"/>
      <c r="K15" s="247"/>
      <c r="L15" s="247"/>
    </row>
    <row r="16" spans="2:12" ht="15.6" x14ac:dyDescent="0.3">
      <c r="B16" s="599" t="s">
        <v>437</v>
      </c>
      <c r="C16" s="599"/>
      <c r="D16" s="599"/>
      <c r="E16" s="599"/>
      <c r="F16" s="599"/>
      <c r="G16" s="599"/>
      <c r="H16" s="599"/>
      <c r="I16" s="599"/>
      <c r="J16" s="247"/>
      <c r="K16" s="247"/>
      <c r="L16" s="247"/>
    </row>
    <row r="17" spans="1:12" ht="15.6" x14ac:dyDescent="0.3">
      <c r="B17" s="646" t="s">
        <v>545</v>
      </c>
      <c r="C17" s="646"/>
      <c r="D17" s="646"/>
      <c r="E17" s="646"/>
      <c r="F17" s="646"/>
      <c r="G17" s="646"/>
      <c r="H17" s="646"/>
      <c r="I17" s="646"/>
      <c r="J17" s="247"/>
      <c r="K17" s="247"/>
      <c r="L17" s="247"/>
    </row>
    <row r="18" spans="1:12" x14ac:dyDescent="0.3">
      <c r="B18" s="402"/>
      <c r="C18" s="402"/>
      <c r="D18" s="402"/>
      <c r="E18" s="402"/>
      <c r="F18" s="402"/>
      <c r="G18" s="402"/>
      <c r="H18" s="402"/>
      <c r="I18" s="402"/>
    </row>
    <row r="19" spans="1:12" x14ac:dyDescent="0.3">
      <c r="B19" s="402"/>
      <c r="C19" s="402"/>
      <c r="D19" s="402"/>
      <c r="E19" s="402"/>
      <c r="F19" s="402"/>
      <c r="G19" s="402"/>
      <c r="H19" s="402"/>
      <c r="I19" s="402"/>
    </row>
    <row r="21" spans="1:12" ht="15" customHeight="1" x14ac:dyDescent="0.3">
      <c r="A21" s="493"/>
      <c r="B21" s="601" t="s">
        <v>93</v>
      </c>
      <c r="C21" s="601" t="s">
        <v>0</v>
      </c>
      <c r="D21" s="601" t="s">
        <v>94</v>
      </c>
      <c r="E21" s="603" t="s">
        <v>95</v>
      </c>
      <c r="F21" s="604"/>
      <c r="G21" s="605"/>
      <c r="H21" s="601" t="s">
        <v>96</v>
      </c>
      <c r="I21" s="601" t="s">
        <v>97</v>
      </c>
    </row>
    <row r="22" spans="1:12" ht="12.75" customHeight="1" x14ac:dyDescent="0.3">
      <c r="A22" s="493"/>
      <c r="B22" s="602"/>
      <c r="C22" s="602"/>
      <c r="D22" s="602"/>
      <c r="E22" s="235" t="s">
        <v>98</v>
      </c>
      <c r="F22" s="235" t="s">
        <v>99</v>
      </c>
      <c r="G22" s="235" t="s">
        <v>100</v>
      </c>
      <c r="H22" s="602"/>
      <c r="I22" s="602"/>
    </row>
    <row r="23" spans="1:12" x14ac:dyDescent="0.3">
      <c r="A23" s="493"/>
      <c r="B23" s="568" t="s">
        <v>101</v>
      </c>
      <c r="C23" s="569"/>
      <c r="D23" s="569"/>
      <c r="E23" s="569"/>
      <c r="F23" s="569"/>
      <c r="G23" s="569"/>
      <c r="H23" s="569"/>
      <c r="I23" s="570"/>
    </row>
    <row r="24" spans="1:12" x14ac:dyDescent="0.3">
      <c r="A24" s="493"/>
      <c r="B24" s="629" t="s">
        <v>38</v>
      </c>
      <c r="C24" s="630"/>
      <c r="D24" s="630"/>
      <c r="E24" s="630"/>
      <c r="F24" s="630"/>
      <c r="G24" s="630"/>
      <c r="H24" s="630"/>
      <c r="I24" s="631"/>
    </row>
    <row r="25" spans="1:12" ht="17.25" customHeight="1" x14ac:dyDescent="0.3">
      <c r="A25" s="493"/>
      <c r="B25" s="643" t="s">
        <v>39</v>
      </c>
      <c r="C25" s="525" t="s">
        <v>5</v>
      </c>
      <c r="D25" s="520">
        <v>200</v>
      </c>
      <c r="E25" s="520">
        <v>17.239999999999998</v>
      </c>
      <c r="F25" s="520">
        <v>26.76</v>
      </c>
      <c r="G25" s="520">
        <v>4.62</v>
      </c>
      <c r="H25" s="520">
        <v>326.16000000000003</v>
      </c>
      <c r="I25" s="520">
        <v>301</v>
      </c>
    </row>
    <row r="26" spans="1:12" ht="17.25" customHeight="1" x14ac:dyDescent="0.3">
      <c r="A26" s="493"/>
      <c r="B26" s="644"/>
      <c r="C26" s="525" t="s">
        <v>58</v>
      </c>
      <c r="D26" s="520">
        <v>60</v>
      </c>
      <c r="E26" s="526">
        <v>4.5599999999999996</v>
      </c>
      <c r="F26" s="526">
        <v>0.48</v>
      </c>
      <c r="G26" s="526">
        <v>29.52</v>
      </c>
      <c r="H26" s="526">
        <v>141</v>
      </c>
      <c r="I26" s="520">
        <v>108</v>
      </c>
    </row>
    <row r="27" spans="1:12" ht="17.25" customHeight="1" x14ac:dyDescent="0.3">
      <c r="A27" s="493"/>
      <c r="B27" s="644"/>
      <c r="C27" s="525" t="s">
        <v>1</v>
      </c>
      <c r="D27" s="520">
        <v>200</v>
      </c>
      <c r="E27" s="527">
        <v>0.1</v>
      </c>
      <c r="F27" s="527">
        <v>0</v>
      </c>
      <c r="G27" s="527">
        <v>15.2</v>
      </c>
      <c r="H27" s="527">
        <v>61</v>
      </c>
      <c r="I27" s="520">
        <v>494</v>
      </c>
    </row>
    <row r="28" spans="1:12" ht="17.25" customHeight="1" x14ac:dyDescent="0.3">
      <c r="A28" s="493"/>
      <c r="B28" s="645"/>
      <c r="C28" s="528" t="s">
        <v>436</v>
      </c>
      <c r="D28" s="527">
        <v>150</v>
      </c>
      <c r="E28" s="529">
        <v>0.99</v>
      </c>
      <c r="F28" s="529">
        <v>0.22</v>
      </c>
      <c r="G28" s="529">
        <v>8.91</v>
      </c>
      <c r="H28" s="529">
        <v>47.3</v>
      </c>
      <c r="I28" s="520"/>
    </row>
    <row r="29" spans="1:12" ht="17.25" customHeight="1" x14ac:dyDescent="0.3">
      <c r="A29" s="493"/>
      <c r="B29" s="625" t="s">
        <v>102</v>
      </c>
      <c r="C29" s="625"/>
      <c r="D29" s="530">
        <f>D25+D26+D27+D28</f>
        <v>610</v>
      </c>
      <c r="E29" s="530">
        <f t="shared" ref="E29:G29" si="0">E25+E26+E27+E28</f>
        <v>22.889999999999997</v>
      </c>
      <c r="F29" s="530">
        <f t="shared" si="0"/>
        <v>27.46</v>
      </c>
      <c r="G29" s="530">
        <f t="shared" si="0"/>
        <v>58.25</v>
      </c>
      <c r="H29" s="530">
        <f>H25+H26+H27+H28</f>
        <v>575.46</v>
      </c>
      <c r="I29" s="551"/>
      <c r="J29" s="524">
        <f>H29/H40</f>
        <v>0.29576596116484899</v>
      </c>
    </row>
    <row r="30" spans="1:12" ht="17.25" customHeight="1" x14ac:dyDescent="0.3">
      <c r="A30" s="493"/>
      <c r="B30" s="626" t="s">
        <v>41</v>
      </c>
      <c r="C30" s="532" t="s">
        <v>218</v>
      </c>
      <c r="D30" s="520">
        <v>100</v>
      </c>
      <c r="E30" s="520">
        <v>0.9</v>
      </c>
      <c r="F30" s="520">
        <v>5.0999999999999996</v>
      </c>
      <c r="G30" s="520">
        <v>3.6</v>
      </c>
      <c r="H30" s="533">
        <v>64</v>
      </c>
      <c r="I30" s="527">
        <v>31</v>
      </c>
    </row>
    <row r="31" spans="1:12" ht="27.6" customHeight="1" x14ac:dyDescent="0.3">
      <c r="A31" s="493"/>
      <c r="B31" s="628"/>
      <c r="C31" s="528" t="s">
        <v>457</v>
      </c>
      <c r="D31" s="527">
        <v>250</v>
      </c>
      <c r="E31" s="527">
        <v>2.7</v>
      </c>
      <c r="F31" s="527">
        <v>2.85</v>
      </c>
      <c r="G31" s="527">
        <v>17.45</v>
      </c>
      <c r="H31" s="526">
        <v>118.25</v>
      </c>
      <c r="I31" s="527">
        <v>103</v>
      </c>
    </row>
    <row r="32" spans="1:12" ht="17.25" customHeight="1" x14ac:dyDescent="0.3">
      <c r="A32" s="493"/>
      <c r="B32" s="628"/>
      <c r="C32" s="528" t="s">
        <v>13</v>
      </c>
      <c r="D32" s="527">
        <v>200</v>
      </c>
      <c r="E32" s="527">
        <v>11.4</v>
      </c>
      <c r="F32" s="527">
        <v>10.46</v>
      </c>
      <c r="G32" s="527">
        <v>49.44</v>
      </c>
      <c r="H32" s="527">
        <v>337.4</v>
      </c>
      <c r="I32" s="527">
        <v>237</v>
      </c>
    </row>
    <row r="33" spans="1:10" ht="17.25" customHeight="1" x14ac:dyDescent="0.3">
      <c r="A33" s="493"/>
      <c r="B33" s="628"/>
      <c r="C33" s="528" t="s">
        <v>224</v>
      </c>
      <c r="D33" s="527">
        <v>100</v>
      </c>
      <c r="E33" s="527">
        <v>15.55</v>
      </c>
      <c r="F33" s="527">
        <v>11.55</v>
      </c>
      <c r="G33" s="527">
        <v>15.7</v>
      </c>
      <c r="H33" s="527">
        <v>228.75</v>
      </c>
      <c r="I33" s="527">
        <v>282</v>
      </c>
    </row>
    <row r="34" spans="1:10" ht="17.25" customHeight="1" x14ac:dyDescent="0.3">
      <c r="A34" s="493"/>
      <c r="B34" s="628"/>
      <c r="C34" s="528" t="s">
        <v>8</v>
      </c>
      <c r="D34" s="520">
        <v>200</v>
      </c>
      <c r="E34" s="520">
        <v>1</v>
      </c>
      <c r="F34" s="520">
        <v>0.2</v>
      </c>
      <c r="G34" s="520">
        <v>0.2</v>
      </c>
      <c r="H34" s="533">
        <v>92</v>
      </c>
      <c r="I34" s="527">
        <v>518</v>
      </c>
    </row>
    <row r="35" spans="1:10" ht="17.25" customHeight="1" x14ac:dyDescent="0.3">
      <c r="A35" s="493"/>
      <c r="B35" s="628"/>
      <c r="C35" s="528" t="s">
        <v>105</v>
      </c>
      <c r="D35" s="527">
        <v>60</v>
      </c>
      <c r="E35" s="526">
        <v>4.2</v>
      </c>
      <c r="F35" s="526">
        <v>0.66</v>
      </c>
      <c r="G35" s="526">
        <v>24.18</v>
      </c>
      <c r="H35" s="526">
        <v>115.8</v>
      </c>
      <c r="I35" s="520">
        <v>516</v>
      </c>
    </row>
    <row r="36" spans="1:10" ht="17.25" customHeight="1" x14ac:dyDescent="0.3">
      <c r="A36" s="493"/>
      <c r="B36" s="625" t="s">
        <v>106</v>
      </c>
      <c r="C36" s="625"/>
      <c r="D36" s="530">
        <f>D30+D31+D32+D33+D34+D35</f>
        <v>910</v>
      </c>
      <c r="E36" s="530">
        <f t="shared" ref="E36:H36" si="1">E30+E31+E32+E33+E34+E35</f>
        <v>35.75</v>
      </c>
      <c r="F36" s="530">
        <f t="shared" si="1"/>
        <v>30.82</v>
      </c>
      <c r="G36" s="530">
        <f t="shared" si="1"/>
        <v>110.57</v>
      </c>
      <c r="H36" s="530">
        <f t="shared" si="1"/>
        <v>956.19999999999993</v>
      </c>
      <c r="I36" s="533"/>
      <c r="J36" s="524">
        <f>H36/H40</f>
        <v>0.49145277181007985</v>
      </c>
    </row>
    <row r="37" spans="1:10" ht="17.25" customHeight="1" x14ac:dyDescent="0.3">
      <c r="A37" s="493"/>
      <c r="B37" s="626" t="s">
        <v>524</v>
      </c>
      <c r="C37" s="520" t="s">
        <v>525</v>
      </c>
      <c r="D37" s="520">
        <v>200</v>
      </c>
      <c r="E37" s="520">
        <v>5.7</v>
      </c>
      <c r="F37" s="520">
        <v>6.3</v>
      </c>
      <c r="G37" s="520">
        <v>7.8</v>
      </c>
      <c r="H37" s="520">
        <v>114</v>
      </c>
      <c r="I37" s="520">
        <v>280</v>
      </c>
    </row>
    <row r="38" spans="1:10" ht="17.25" customHeight="1" x14ac:dyDescent="0.3">
      <c r="A38" s="493"/>
      <c r="B38" s="627"/>
      <c r="C38" s="520" t="s">
        <v>526</v>
      </c>
      <c r="D38" s="520">
        <v>100</v>
      </c>
      <c r="E38" s="520">
        <v>7</v>
      </c>
      <c r="F38" s="520">
        <v>5</v>
      </c>
      <c r="G38" s="520">
        <v>58</v>
      </c>
      <c r="H38" s="520">
        <v>300</v>
      </c>
      <c r="I38" s="520"/>
    </row>
    <row r="39" spans="1:10" ht="17.25" customHeight="1" x14ac:dyDescent="0.3">
      <c r="A39" s="493"/>
      <c r="B39" s="625" t="s">
        <v>527</v>
      </c>
      <c r="C39" s="625"/>
      <c r="D39" s="551">
        <f>D37+D38</f>
        <v>300</v>
      </c>
      <c r="E39" s="551">
        <f t="shared" ref="E39:H39" si="2">E37+E38</f>
        <v>12.7</v>
      </c>
      <c r="F39" s="551">
        <f t="shared" si="2"/>
        <v>11.3</v>
      </c>
      <c r="G39" s="551">
        <f t="shared" si="2"/>
        <v>65.8</v>
      </c>
      <c r="H39" s="551">
        <f t="shared" si="2"/>
        <v>414</v>
      </c>
      <c r="I39" s="520"/>
      <c r="J39" s="524">
        <f>H39/H40</f>
        <v>0.21278126702507119</v>
      </c>
    </row>
    <row r="40" spans="1:10" ht="17.25" customHeight="1" x14ac:dyDescent="0.3">
      <c r="A40" s="493"/>
      <c r="B40" s="625" t="s">
        <v>107</v>
      </c>
      <c r="C40" s="625"/>
      <c r="D40" s="530">
        <f>D29+D36+D39</f>
        <v>1820</v>
      </c>
      <c r="E40" s="530">
        <f t="shared" ref="E40:H40" si="3">E29+E36+E39</f>
        <v>71.34</v>
      </c>
      <c r="F40" s="530">
        <f t="shared" si="3"/>
        <v>69.58</v>
      </c>
      <c r="G40" s="530">
        <f t="shared" si="3"/>
        <v>234.62</v>
      </c>
      <c r="H40" s="530">
        <f t="shared" si="3"/>
        <v>1945.6599999999999</v>
      </c>
      <c r="I40" s="530"/>
    </row>
    <row r="41" spans="1:10" ht="17.25" customHeight="1" x14ac:dyDescent="0.3">
      <c r="A41" s="493"/>
      <c r="B41" s="629" t="s">
        <v>46</v>
      </c>
      <c r="C41" s="630"/>
      <c r="D41" s="630"/>
      <c r="E41" s="630"/>
      <c r="F41" s="630"/>
      <c r="G41" s="630"/>
      <c r="H41" s="630"/>
      <c r="I41" s="631"/>
    </row>
    <row r="42" spans="1:10" ht="17.25" customHeight="1" x14ac:dyDescent="0.3">
      <c r="A42" s="493"/>
      <c r="B42" s="640" t="s">
        <v>39</v>
      </c>
      <c r="C42" s="525" t="s">
        <v>122</v>
      </c>
      <c r="D42" s="520" t="s">
        <v>411</v>
      </c>
      <c r="E42" s="520">
        <v>32</v>
      </c>
      <c r="F42" s="520">
        <v>33.6</v>
      </c>
      <c r="G42" s="520">
        <v>31.86</v>
      </c>
      <c r="H42" s="520">
        <v>566.66</v>
      </c>
      <c r="I42" s="520">
        <v>313</v>
      </c>
    </row>
    <row r="43" spans="1:10" ht="17.25" customHeight="1" x14ac:dyDescent="0.3">
      <c r="A43" s="493"/>
      <c r="B43" s="641"/>
      <c r="C43" s="525" t="s">
        <v>119</v>
      </c>
      <c r="D43" s="520">
        <v>50</v>
      </c>
      <c r="E43" s="520">
        <v>3</v>
      </c>
      <c r="F43" s="520">
        <v>10.75</v>
      </c>
      <c r="G43" s="520">
        <v>18.25</v>
      </c>
      <c r="H43" s="520">
        <v>182.5</v>
      </c>
      <c r="I43" s="520">
        <v>1</v>
      </c>
    </row>
    <row r="44" spans="1:10" ht="17.25" customHeight="1" x14ac:dyDescent="0.3">
      <c r="A44" s="493"/>
      <c r="B44" s="641"/>
      <c r="C44" s="534" t="s">
        <v>7</v>
      </c>
      <c r="D44" s="535">
        <v>200</v>
      </c>
      <c r="E44" s="534">
        <v>3.6</v>
      </c>
      <c r="F44" s="534">
        <v>3.3</v>
      </c>
      <c r="G44" s="534">
        <v>25</v>
      </c>
      <c r="H44" s="536">
        <v>144</v>
      </c>
      <c r="I44" s="520">
        <v>496</v>
      </c>
    </row>
    <row r="45" spans="1:10" ht="17.25" hidden="1" customHeight="1" x14ac:dyDescent="0.3">
      <c r="A45" s="493"/>
      <c r="B45" s="642"/>
      <c r="C45" s="528" t="s">
        <v>321</v>
      </c>
      <c r="D45" s="527">
        <v>143</v>
      </c>
      <c r="E45" s="529">
        <v>1.5</v>
      </c>
      <c r="F45" s="529">
        <v>0.5</v>
      </c>
      <c r="G45" s="529">
        <v>21</v>
      </c>
      <c r="H45" s="529">
        <v>96</v>
      </c>
      <c r="I45" s="520">
        <v>112</v>
      </c>
    </row>
    <row r="46" spans="1:10" ht="17.25" customHeight="1" x14ac:dyDescent="0.3">
      <c r="A46" s="493"/>
      <c r="B46" s="625" t="s">
        <v>102</v>
      </c>
      <c r="C46" s="625"/>
      <c r="D46" s="530">
        <f>226+D43+D44</f>
        <v>476</v>
      </c>
      <c r="E46" s="551">
        <f>E42+E43+E44</f>
        <v>38.6</v>
      </c>
      <c r="F46" s="551">
        <f t="shared" ref="F46:H46" si="4">F42+F43+F44</f>
        <v>47.65</v>
      </c>
      <c r="G46" s="551">
        <f t="shared" si="4"/>
        <v>75.11</v>
      </c>
      <c r="H46" s="551">
        <f t="shared" si="4"/>
        <v>893.16</v>
      </c>
      <c r="I46" s="520"/>
      <c r="J46" s="524">
        <f>H46/H56</f>
        <v>0.44883765339658477</v>
      </c>
    </row>
    <row r="47" spans="1:10" ht="17.25" customHeight="1" x14ac:dyDescent="0.3">
      <c r="A47" s="493"/>
      <c r="B47" s="626" t="s">
        <v>41</v>
      </c>
      <c r="C47" s="537" t="s">
        <v>439</v>
      </c>
      <c r="D47" s="527">
        <v>100</v>
      </c>
      <c r="E47" s="527">
        <v>1.1000000000000001</v>
      </c>
      <c r="F47" s="527">
        <v>0.2</v>
      </c>
      <c r="G47" s="527">
        <v>3.8</v>
      </c>
      <c r="H47" s="526">
        <v>22</v>
      </c>
      <c r="I47" s="527">
        <v>71</v>
      </c>
    </row>
    <row r="48" spans="1:10" ht="17.25" customHeight="1" x14ac:dyDescent="0.3">
      <c r="A48" s="493"/>
      <c r="B48" s="628"/>
      <c r="C48" s="528" t="s">
        <v>110</v>
      </c>
      <c r="D48" s="527">
        <v>250</v>
      </c>
      <c r="E48" s="527">
        <v>1.75</v>
      </c>
      <c r="F48" s="527">
        <v>4.9800000000000004</v>
      </c>
      <c r="G48" s="527">
        <v>7.78</v>
      </c>
      <c r="H48" s="527">
        <v>83</v>
      </c>
      <c r="I48" s="527">
        <v>142</v>
      </c>
    </row>
    <row r="49" spans="1:11" ht="17.25" customHeight="1" x14ac:dyDescent="0.3">
      <c r="A49" s="493"/>
      <c r="B49" s="628"/>
      <c r="C49" s="528" t="s">
        <v>440</v>
      </c>
      <c r="D49" s="520">
        <v>200</v>
      </c>
      <c r="E49" s="520">
        <v>19</v>
      </c>
      <c r="F49" s="520">
        <v>23.78</v>
      </c>
      <c r="G49" s="520">
        <v>31.56</v>
      </c>
      <c r="H49" s="533">
        <v>418.88</v>
      </c>
      <c r="I49" s="527">
        <v>131</v>
      </c>
    </row>
    <row r="50" spans="1:11" ht="25.2" customHeight="1" x14ac:dyDescent="0.3">
      <c r="A50" s="493"/>
      <c r="B50" s="628"/>
      <c r="C50" s="538" t="s">
        <v>430</v>
      </c>
      <c r="D50" s="520">
        <v>200</v>
      </c>
      <c r="E50" s="520">
        <v>0.2</v>
      </c>
      <c r="F50" s="520">
        <v>0</v>
      </c>
      <c r="G50" s="520">
        <v>19.8</v>
      </c>
      <c r="H50" s="520">
        <v>77</v>
      </c>
      <c r="I50" s="520">
        <v>296</v>
      </c>
    </row>
    <row r="51" spans="1:11" ht="17.25" customHeight="1" x14ac:dyDescent="0.3">
      <c r="A51" s="493"/>
      <c r="B51" s="628"/>
      <c r="C51" s="528" t="s">
        <v>105</v>
      </c>
      <c r="D51" s="527">
        <v>60</v>
      </c>
      <c r="E51" s="526">
        <v>4.2</v>
      </c>
      <c r="F51" s="526">
        <v>0.66</v>
      </c>
      <c r="G51" s="526">
        <v>24.18</v>
      </c>
      <c r="H51" s="526">
        <v>115.8</v>
      </c>
      <c r="I51" s="520">
        <v>516</v>
      </c>
    </row>
    <row r="52" spans="1:11" ht="17.25" customHeight="1" x14ac:dyDescent="0.3">
      <c r="A52" s="493"/>
      <c r="B52" s="625" t="s">
        <v>106</v>
      </c>
      <c r="C52" s="625"/>
      <c r="D52" s="530">
        <f>D47+D48+D49+D50+D51</f>
        <v>810</v>
      </c>
      <c r="E52" s="530">
        <f t="shared" ref="E52:G52" si="5">E47+E48+E49+E50+E51</f>
        <v>26.25</v>
      </c>
      <c r="F52" s="530">
        <f t="shared" si="5"/>
        <v>29.62</v>
      </c>
      <c r="G52" s="530">
        <f t="shared" si="5"/>
        <v>87.12</v>
      </c>
      <c r="H52" s="530">
        <f>H47+H48+H49+H50+H51</f>
        <v>716.68</v>
      </c>
      <c r="I52" s="520">
        <v>516</v>
      </c>
      <c r="J52" s="523">
        <f>H52/H56</f>
        <v>0.36015156235866402</v>
      </c>
      <c r="K52">
        <v>4</v>
      </c>
    </row>
    <row r="53" spans="1:11" ht="17.25" customHeight="1" x14ac:dyDescent="0.3">
      <c r="A53" s="493"/>
      <c r="B53" s="626" t="s">
        <v>524</v>
      </c>
      <c r="C53" s="538" t="s">
        <v>530</v>
      </c>
      <c r="D53" s="520">
        <v>200</v>
      </c>
      <c r="E53" s="520">
        <v>3.16</v>
      </c>
      <c r="F53" s="520">
        <v>2.68</v>
      </c>
      <c r="G53" s="520">
        <v>15.94</v>
      </c>
      <c r="H53" s="520">
        <v>100.6</v>
      </c>
      <c r="I53" s="520">
        <v>379</v>
      </c>
    </row>
    <row r="54" spans="1:11" ht="17.25" customHeight="1" x14ac:dyDescent="0.3">
      <c r="A54" s="493"/>
      <c r="B54" s="627"/>
      <c r="C54" s="520" t="s">
        <v>528</v>
      </c>
      <c r="D54" s="520">
        <v>65</v>
      </c>
      <c r="E54" s="520">
        <v>4.55</v>
      </c>
      <c r="F54" s="520">
        <v>13.65</v>
      </c>
      <c r="G54" s="520">
        <v>34.450000000000003</v>
      </c>
      <c r="H54" s="520">
        <v>279.5</v>
      </c>
      <c r="I54" s="520"/>
    </row>
    <row r="55" spans="1:11" ht="17.25" customHeight="1" x14ac:dyDescent="0.3">
      <c r="A55" s="493"/>
      <c r="B55" s="625" t="s">
        <v>527</v>
      </c>
      <c r="C55" s="625"/>
      <c r="D55" s="551">
        <f>D53+D54</f>
        <v>265</v>
      </c>
      <c r="E55" s="551">
        <f t="shared" ref="E55:H55" si="6">E53+E54</f>
        <v>7.71</v>
      </c>
      <c r="F55" s="551">
        <f t="shared" si="6"/>
        <v>16.330000000000002</v>
      </c>
      <c r="G55" s="551">
        <f t="shared" si="6"/>
        <v>50.39</v>
      </c>
      <c r="H55" s="551">
        <f t="shared" si="6"/>
        <v>380.1</v>
      </c>
      <c r="I55" s="520"/>
      <c r="J55" s="523">
        <f>H55/H56</f>
        <v>0.1910107842447511</v>
      </c>
      <c r="K55">
        <v>1</v>
      </c>
    </row>
    <row r="56" spans="1:11" ht="17.25" customHeight="1" x14ac:dyDescent="0.3">
      <c r="A56" s="493"/>
      <c r="B56" s="625" t="s">
        <v>107</v>
      </c>
      <c r="C56" s="625"/>
      <c r="D56" s="530">
        <f>D46+D52+D55</f>
        <v>1551</v>
      </c>
      <c r="E56" s="530">
        <f t="shared" ref="E56:H56" si="7">E46+E52+E55</f>
        <v>72.559999999999988</v>
      </c>
      <c r="F56" s="530">
        <f t="shared" si="7"/>
        <v>93.6</v>
      </c>
      <c r="G56" s="530">
        <f t="shared" si="7"/>
        <v>212.62</v>
      </c>
      <c r="H56" s="530">
        <f t="shared" si="7"/>
        <v>1989.94</v>
      </c>
      <c r="I56" s="551"/>
    </row>
    <row r="57" spans="1:11" ht="17.25" customHeight="1" x14ac:dyDescent="0.3">
      <c r="A57" s="493"/>
      <c r="B57" s="629" t="s">
        <v>55</v>
      </c>
      <c r="C57" s="630"/>
      <c r="D57" s="630"/>
      <c r="E57" s="630"/>
      <c r="F57" s="630"/>
      <c r="G57" s="630"/>
      <c r="H57" s="630"/>
      <c r="I57" s="631"/>
    </row>
    <row r="58" spans="1:11" ht="28.2" customHeight="1" x14ac:dyDescent="0.3">
      <c r="A58" s="493"/>
      <c r="B58" s="626" t="s">
        <v>39</v>
      </c>
      <c r="C58" s="528" t="s">
        <v>441</v>
      </c>
      <c r="D58" s="527">
        <v>200</v>
      </c>
      <c r="E58" s="527">
        <v>5.7</v>
      </c>
      <c r="F58" s="527">
        <v>5.26</v>
      </c>
      <c r="G58" s="527">
        <v>18.98</v>
      </c>
      <c r="H58" s="527">
        <v>146</v>
      </c>
      <c r="I58" s="520">
        <v>165</v>
      </c>
    </row>
    <row r="59" spans="1:11" ht="15.6" customHeight="1" x14ac:dyDescent="0.3">
      <c r="A59" s="493"/>
      <c r="B59" s="628"/>
      <c r="C59" s="525" t="s">
        <v>37</v>
      </c>
      <c r="D59" s="520">
        <v>50</v>
      </c>
      <c r="E59" s="520">
        <v>6.25</v>
      </c>
      <c r="F59" s="520">
        <v>3.75</v>
      </c>
      <c r="G59" s="520">
        <v>18.13</v>
      </c>
      <c r="H59" s="520">
        <v>133.75</v>
      </c>
      <c r="I59" s="520">
        <v>3</v>
      </c>
    </row>
    <row r="60" spans="1:11" ht="15.75" customHeight="1" x14ac:dyDescent="0.3">
      <c r="A60" s="493"/>
      <c r="B60" s="628"/>
      <c r="C60" s="520" t="s">
        <v>463</v>
      </c>
      <c r="D60" s="527">
        <v>200</v>
      </c>
      <c r="E60" s="527">
        <v>0.1</v>
      </c>
      <c r="F60" s="527">
        <v>0.04</v>
      </c>
      <c r="G60" s="527">
        <v>9.9</v>
      </c>
      <c r="H60" s="526">
        <v>35</v>
      </c>
      <c r="I60" s="520">
        <v>268</v>
      </c>
    </row>
    <row r="61" spans="1:11" ht="15.75" customHeight="1" x14ac:dyDescent="0.3">
      <c r="A61" s="493"/>
      <c r="B61" s="627"/>
      <c r="C61" s="528" t="s">
        <v>321</v>
      </c>
      <c r="D61" s="527">
        <v>150</v>
      </c>
      <c r="E61" s="529">
        <v>1.65</v>
      </c>
      <c r="F61" s="529">
        <v>0.55000000000000004</v>
      </c>
      <c r="G61" s="529">
        <v>23.1</v>
      </c>
      <c r="H61" s="529">
        <v>105.6</v>
      </c>
      <c r="I61" s="520"/>
    </row>
    <row r="62" spans="1:11" ht="17.25" customHeight="1" x14ac:dyDescent="0.3">
      <c r="A62" s="493"/>
      <c r="B62" s="625" t="s">
        <v>102</v>
      </c>
      <c r="C62" s="625"/>
      <c r="D62" s="530">
        <f>D58+D59+D60+D61</f>
        <v>600</v>
      </c>
      <c r="E62" s="530">
        <f t="shared" ref="E62:H62" si="8">E58+E59+E60+E61</f>
        <v>13.7</v>
      </c>
      <c r="F62" s="530">
        <f t="shared" si="8"/>
        <v>9.6</v>
      </c>
      <c r="G62" s="530">
        <f t="shared" si="8"/>
        <v>70.11</v>
      </c>
      <c r="H62" s="530">
        <f t="shared" si="8"/>
        <v>420.35</v>
      </c>
      <c r="I62" s="520"/>
      <c r="J62" s="524">
        <f>H62/H73</f>
        <v>0.33024315512432734</v>
      </c>
    </row>
    <row r="63" spans="1:11" ht="17.25" customHeight="1" x14ac:dyDescent="0.3">
      <c r="A63" s="493"/>
      <c r="B63" s="626" t="s">
        <v>41</v>
      </c>
      <c r="C63" s="532" t="s">
        <v>414</v>
      </c>
      <c r="D63" s="520">
        <v>100</v>
      </c>
      <c r="E63" s="520">
        <v>0.7</v>
      </c>
      <c r="F63" s="520">
        <v>0.1</v>
      </c>
      <c r="G63" s="520">
        <v>1.9</v>
      </c>
      <c r="H63" s="533">
        <v>12</v>
      </c>
      <c r="I63" s="527">
        <v>71</v>
      </c>
    </row>
    <row r="64" spans="1:11" ht="28.2" customHeight="1" x14ac:dyDescent="0.3">
      <c r="A64" s="493"/>
      <c r="B64" s="628"/>
      <c r="C64" s="528" t="s">
        <v>443</v>
      </c>
      <c r="D64" s="527">
        <v>250</v>
      </c>
      <c r="E64" s="526">
        <v>2.68</v>
      </c>
      <c r="F64" s="526">
        <v>2.5</v>
      </c>
      <c r="G64" s="526">
        <v>19.329999999999998</v>
      </c>
      <c r="H64" s="526">
        <v>112.5</v>
      </c>
      <c r="I64" s="527">
        <v>61</v>
      </c>
    </row>
    <row r="65" spans="1:10" ht="17.25" customHeight="1" x14ac:dyDescent="0.3">
      <c r="A65" s="493"/>
      <c r="B65" s="628"/>
      <c r="C65" s="528" t="s">
        <v>114</v>
      </c>
      <c r="D65" s="527">
        <v>200</v>
      </c>
      <c r="E65" s="527">
        <v>7.54</v>
      </c>
      <c r="F65" s="527">
        <v>0.9</v>
      </c>
      <c r="G65" s="527">
        <v>38.72</v>
      </c>
      <c r="H65" s="526">
        <v>193.2</v>
      </c>
      <c r="I65" s="527">
        <v>291</v>
      </c>
    </row>
    <row r="66" spans="1:10" ht="17.25" customHeight="1" x14ac:dyDescent="0.3">
      <c r="A66" s="493"/>
      <c r="B66" s="628"/>
      <c r="C66" s="528" t="s">
        <v>442</v>
      </c>
      <c r="D66" s="527">
        <v>100</v>
      </c>
      <c r="E66" s="527">
        <v>10.64</v>
      </c>
      <c r="F66" s="527">
        <v>28.19</v>
      </c>
      <c r="G66" s="527">
        <v>2.89</v>
      </c>
      <c r="H66" s="526">
        <v>309</v>
      </c>
      <c r="I66" s="527">
        <v>260</v>
      </c>
    </row>
    <row r="67" spans="1:10" ht="15.6" customHeight="1" x14ac:dyDescent="0.3">
      <c r="A67" s="493"/>
      <c r="B67" s="628"/>
      <c r="C67" s="538" t="s">
        <v>482</v>
      </c>
      <c r="D67" s="520">
        <v>200</v>
      </c>
      <c r="E67" s="520">
        <v>0.5</v>
      </c>
      <c r="F67" s="520">
        <v>0</v>
      </c>
      <c r="G67" s="520">
        <v>27</v>
      </c>
      <c r="H67" s="520">
        <v>110</v>
      </c>
      <c r="I67" s="520">
        <v>508</v>
      </c>
    </row>
    <row r="68" spans="1:10" ht="17.25" customHeight="1" x14ac:dyDescent="0.3">
      <c r="A68" s="493"/>
      <c r="B68" s="628"/>
      <c r="C68" s="528" t="s">
        <v>105</v>
      </c>
      <c r="D68" s="527">
        <v>60</v>
      </c>
      <c r="E68" s="526">
        <v>4.2</v>
      </c>
      <c r="F68" s="526">
        <v>0.66</v>
      </c>
      <c r="G68" s="526">
        <v>24.18</v>
      </c>
      <c r="H68" s="526">
        <v>115.8</v>
      </c>
      <c r="I68" s="520">
        <v>516</v>
      </c>
    </row>
    <row r="69" spans="1:10" ht="17.25" customHeight="1" x14ac:dyDescent="0.3">
      <c r="A69" s="493"/>
      <c r="B69" s="625" t="s">
        <v>106</v>
      </c>
      <c r="C69" s="625"/>
      <c r="D69" s="530">
        <f>D63+D64+D65+D66+D67+D68</f>
        <v>910</v>
      </c>
      <c r="E69" s="530">
        <f t="shared" ref="E69:H69" si="9">E63+E64+E65+E66+E67+E68</f>
        <v>26.26</v>
      </c>
      <c r="F69" s="530">
        <f t="shared" si="9"/>
        <v>32.35</v>
      </c>
      <c r="G69" s="530">
        <f t="shared" si="9"/>
        <v>114.02000000000001</v>
      </c>
      <c r="H69" s="530">
        <f t="shared" si="9"/>
        <v>852.5</v>
      </c>
      <c r="I69" s="520"/>
      <c r="J69" s="524">
        <f>H69/H73</f>
        <v>0.66975684487567277</v>
      </c>
    </row>
    <row r="70" spans="1:10" ht="17.399999999999999" customHeight="1" x14ac:dyDescent="0.3">
      <c r="A70" s="493"/>
      <c r="B70" s="626" t="s">
        <v>524</v>
      </c>
      <c r="C70" s="520" t="s">
        <v>525</v>
      </c>
      <c r="D70" s="520">
        <v>200</v>
      </c>
      <c r="E70" s="520">
        <v>5.7</v>
      </c>
      <c r="F70" s="520">
        <v>6.3</v>
      </c>
      <c r="G70" s="520">
        <v>7.8</v>
      </c>
      <c r="H70" s="520">
        <v>114</v>
      </c>
      <c r="I70" s="520">
        <v>280</v>
      </c>
    </row>
    <row r="71" spans="1:10" ht="17.399999999999999" customHeight="1" x14ac:dyDescent="0.3">
      <c r="A71" s="493"/>
      <c r="B71" s="627"/>
      <c r="C71" s="520" t="s">
        <v>529</v>
      </c>
      <c r="D71" s="520">
        <v>70</v>
      </c>
      <c r="E71" s="520">
        <v>5.6</v>
      </c>
      <c r="F71" s="520">
        <v>7.28</v>
      </c>
      <c r="G71" s="520">
        <v>46.2</v>
      </c>
      <c r="H71" s="520">
        <v>273.7</v>
      </c>
      <c r="I71" s="520"/>
    </row>
    <row r="72" spans="1:10" ht="17.399999999999999" customHeight="1" x14ac:dyDescent="0.3">
      <c r="A72" s="493"/>
      <c r="B72" s="625" t="s">
        <v>527</v>
      </c>
      <c r="C72" s="625"/>
      <c r="D72" s="551">
        <f>D70+D71</f>
        <v>270</v>
      </c>
      <c r="E72" s="551">
        <f t="shared" ref="E72:H72" si="10">E70+E71</f>
        <v>11.3</v>
      </c>
      <c r="F72" s="551">
        <f t="shared" si="10"/>
        <v>13.58</v>
      </c>
      <c r="G72" s="551">
        <f t="shared" si="10"/>
        <v>54</v>
      </c>
      <c r="H72" s="551">
        <f t="shared" si="10"/>
        <v>387.7</v>
      </c>
      <c r="I72" s="520"/>
      <c r="J72" s="524">
        <f>H72/H73</f>
        <v>0.30459205719448484</v>
      </c>
    </row>
    <row r="73" spans="1:10" ht="17.25" customHeight="1" x14ac:dyDescent="0.3">
      <c r="A73" s="493"/>
      <c r="B73" s="625" t="s">
        <v>107</v>
      </c>
      <c r="C73" s="625"/>
      <c r="D73" s="530">
        <f>D62+D69</f>
        <v>1510</v>
      </c>
      <c r="E73" s="530">
        <f>E62+E69</f>
        <v>39.96</v>
      </c>
      <c r="F73" s="530">
        <f>F62+F69</f>
        <v>41.95</v>
      </c>
      <c r="G73" s="530">
        <f>G62+G69</f>
        <v>184.13</v>
      </c>
      <c r="H73" s="530">
        <f>H62+H69</f>
        <v>1272.8499999999999</v>
      </c>
      <c r="I73" s="551"/>
    </row>
    <row r="74" spans="1:10" ht="17.25" customHeight="1" x14ac:dyDescent="0.3">
      <c r="A74" s="493"/>
      <c r="B74" s="629" t="s">
        <v>61</v>
      </c>
      <c r="C74" s="630"/>
      <c r="D74" s="630"/>
      <c r="E74" s="630"/>
      <c r="F74" s="630"/>
      <c r="G74" s="630"/>
      <c r="H74" s="630"/>
      <c r="I74" s="631"/>
    </row>
    <row r="75" spans="1:10" ht="17.25" customHeight="1" x14ac:dyDescent="0.3">
      <c r="A75" s="493"/>
      <c r="B75" s="634" t="s">
        <v>39</v>
      </c>
      <c r="C75" s="537" t="s">
        <v>116</v>
      </c>
      <c r="D75" s="527">
        <v>200</v>
      </c>
      <c r="E75" s="533">
        <v>6.2</v>
      </c>
      <c r="F75" s="533">
        <v>7.46</v>
      </c>
      <c r="G75" s="533">
        <v>30.86</v>
      </c>
      <c r="H75" s="533">
        <v>215.4</v>
      </c>
      <c r="I75" s="520">
        <v>262</v>
      </c>
    </row>
    <row r="76" spans="1:10" ht="17.25" customHeight="1" x14ac:dyDescent="0.3">
      <c r="A76" s="493"/>
      <c r="B76" s="635"/>
      <c r="C76" s="525" t="s">
        <v>119</v>
      </c>
      <c r="D76" s="520">
        <v>50</v>
      </c>
      <c r="E76" s="520">
        <v>3</v>
      </c>
      <c r="F76" s="520">
        <v>10.75</v>
      </c>
      <c r="G76" s="520">
        <v>18.25</v>
      </c>
      <c r="H76" s="520">
        <v>182.5</v>
      </c>
      <c r="I76" s="520">
        <v>1</v>
      </c>
    </row>
    <row r="77" spans="1:10" ht="17.25" customHeight="1" x14ac:dyDescent="0.3">
      <c r="A77" s="493"/>
      <c r="B77" s="635"/>
      <c r="C77" s="525" t="s">
        <v>1</v>
      </c>
      <c r="D77" s="520">
        <v>200</v>
      </c>
      <c r="E77" s="527">
        <v>0.1</v>
      </c>
      <c r="F77" s="527">
        <v>0</v>
      </c>
      <c r="G77" s="527">
        <v>15.2</v>
      </c>
      <c r="H77" s="527">
        <v>61</v>
      </c>
      <c r="I77" s="520">
        <v>494</v>
      </c>
    </row>
    <row r="78" spans="1:10" ht="17.25" hidden="1" customHeight="1" x14ac:dyDescent="0.3">
      <c r="A78" s="493"/>
      <c r="B78" s="636"/>
      <c r="C78" s="528" t="s">
        <v>321</v>
      </c>
      <c r="D78" s="527">
        <v>150</v>
      </c>
      <c r="E78" s="529">
        <v>1.5</v>
      </c>
      <c r="F78" s="529">
        <v>0.5</v>
      </c>
      <c r="G78" s="529">
        <v>21</v>
      </c>
      <c r="H78" s="529">
        <v>96</v>
      </c>
      <c r="I78" s="520">
        <v>112</v>
      </c>
    </row>
    <row r="79" spans="1:10" ht="17.25" customHeight="1" x14ac:dyDescent="0.3">
      <c r="A79" s="493"/>
      <c r="B79" s="625" t="s">
        <v>102</v>
      </c>
      <c r="C79" s="625"/>
      <c r="D79" s="530">
        <f>D75+D76+D77</f>
        <v>450</v>
      </c>
      <c r="E79" s="530">
        <f t="shared" ref="E79:H79" si="11">E75+E76+E77</f>
        <v>9.2999999999999989</v>
      </c>
      <c r="F79" s="530">
        <f t="shared" si="11"/>
        <v>18.21</v>
      </c>
      <c r="G79" s="530">
        <f t="shared" si="11"/>
        <v>64.31</v>
      </c>
      <c r="H79" s="530">
        <f t="shared" si="11"/>
        <v>458.9</v>
      </c>
      <c r="I79" s="520"/>
      <c r="J79" s="524">
        <f>H79/H90</f>
        <v>0.39023768017347682</v>
      </c>
    </row>
    <row r="80" spans="1:10" ht="17.25" customHeight="1" x14ac:dyDescent="0.3">
      <c r="A80" s="493"/>
      <c r="B80" s="632" t="s">
        <v>41</v>
      </c>
      <c r="C80" s="532" t="s">
        <v>218</v>
      </c>
      <c r="D80" s="520">
        <v>100</v>
      </c>
      <c r="E80" s="520">
        <v>0.9</v>
      </c>
      <c r="F80" s="520">
        <v>5.0999999999999996</v>
      </c>
      <c r="G80" s="520">
        <v>3.6</v>
      </c>
      <c r="H80" s="533">
        <v>64</v>
      </c>
      <c r="I80" s="527">
        <v>31</v>
      </c>
    </row>
    <row r="81" spans="1:10" ht="25.5" customHeight="1" x14ac:dyDescent="0.3">
      <c r="A81" s="493"/>
      <c r="B81" s="633"/>
      <c r="C81" s="528" t="s">
        <v>457</v>
      </c>
      <c r="D81" s="527">
        <v>250</v>
      </c>
      <c r="E81" s="527">
        <v>2.7</v>
      </c>
      <c r="F81" s="527">
        <v>2.85</v>
      </c>
      <c r="G81" s="527">
        <v>17.45</v>
      </c>
      <c r="H81" s="526">
        <v>118.25</v>
      </c>
      <c r="I81" s="527">
        <v>103</v>
      </c>
    </row>
    <row r="82" spans="1:10" ht="17.25" customHeight="1" x14ac:dyDescent="0.3">
      <c r="A82" s="493"/>
      <c r="B82" s="633"/>
      <c r="C82" s="528" t="s">
        <v>44</v>
      </c>
      <c r="D82" s="527">
        <v>200</v>
      </c>
      <c r="E82" s="527">
        <v>4.2</v>
      </c>
      <c r="F82" s="527">
        <v>8.8000000000000007</v>
      </c>
      <c r="G82" s="527">
        <v>21.8</v>
      </c>
      <c r="H82" s="527">
        <v>184</v>
      </c>
      <c r="I82" s="527">
        <v>429</v>
      </c>
    </row>
    <row r="83" spans="1:10" ht="22.2" customHeight="1" x14ac:dyDescent="0.3">
      <c r="A83" s="493"/>
      <c r="B83" s="633"/>
      <c r="C83" s="528" t="s">
        <v>506</v>
      </c>
      <c r="D83" s="527">
        <v>140</v>
      </c>
      <c r="E83" s="527">
        <v>13.3</v>
      </c>
      <c r="F83" s="527">
        <v>7.2</v>
      </c>
      <c r="G83" s="527">
        <v>6.3</v>
      </c>
      <c r="H83" s="527">
        <v>143</v>
      </c>
      <c r="I83" s="527">
        <v>78</v>
      </c>
    </row>
    <row r="84" spans="1:10" ht="17.25" customHeight="1" x14ac:dyDescent="0.3">
      <c r="A84" s="493"/>
      <c r="B84" s="633"/>
      <c r="C84" s="528" t="s">
        <v>8</v>
      </c>
      <c r="D84" s="520">
        <v>200</v>
      </c>
      <c r="E84" s="520">
        <v>1</v>
      </c>
      <c r="F84" s="520">
        <v>0.2</v>
      </c>
      <c r="G84" s="520">
        <v>0.2</v>
      </c>
      <c r="H84" s="533">
        <v>92</v>
      </c>
      <c r="I84" s="527">
        <v>518</v>
      </c>
    </row>
    <row r="85" spans="1:10" ht="17.25" customHeight="1" x14ac:dyDescent="0.3">
      <c r="A85" s="493"/>
      <c r="B85" s="633"/>
      <c r="C85" s="528" t="s">
        <v>105</v>
      </c>
      <c r="D85" s="527">
        <v>60</v>
      </c>
      <c r="E85" s="526">
        <v>4.2</v>
      </c>
      <c r="F85" s="526">
        <v>0.66</v>
      </c>
      <c r="G85" s="526">
        <v>24.18</v>
      </c>
      <c r="H85" s="526">
        <v>115.8</v>
      </c>
      <c r="I85" s="520">
        <v>516</v>
      </c>
    </row>
    <row r="86" spans="1:10" ht="15.6" customHeight="1" x14ac:dyDescent="0.3">
      <c r="A86" s="493"/>
      <c r="B86" s="625" t="s">
        <v>106</v>
      </c>
      <c r="C86" s="625"/>
      <c r="D86" s="530">
        <f>D80+D81+D82+D83+D84+D85</f>
        <v>950</v>
      </c>
      <c r="E86" s="530">
        <f t="shared" ref="E86:H86" si="12">E80+E81+E82+E83+E84+E85</f>
        <v>26.3</v>
      </c>
      <c r="F86" s="530">
        <f t="shared" si="12"/>
        <v>24.81</v>
      </c>
      <c r="G86" s="530">
        <f t="shared" si="12"/>
        <v>73.53</v>
      </c>
      <c r="H86" s="530">
        <f t="shared" si="12"/>
        <v>717.05</v>
      </c>
      <c r="I86" s="520"/>
      <c r="J86" s="524">
        <f>H86/H90</f>
        <v>0.60976231982652329</v>
      </c>
    </row>
    <row r="87" spans="1:10" ht="17.25" customHeight="1" x14ac:dyDescent="0.3">
      <c r="A87" s="493"/>
      <c r="B87" s="626" t="s">
        <v>524</v>
      </c>
      <c r="C87" s="538" t="s">
        <v>530</v>
      </c>
      <c r="D87" s="520">
        <v>200</v>
      </c>
      <c r="E87" s="520">
        <v>3.16</v>
      </c>
      <c r="F87" s="520">
        <v>2.68</v>
      </c>
      <c r="G87" s="520">
        <v>15.94</v>
      </c>
      <c r="H87" s="520">
        <v>100.6</v>
      </c>
      <c r="I87" s="520">
        <v>379</v>
      </c>
    </row>
    <row r="88" spans="1:10" ht="27" customHeight="1" x14ac:dyDescent="0.3">
      <c r="A88" s="493"/>
      <c r="B88" s="627"/>
      <c r="C88" s="529" t="s">
        <v>531</v>
      </c>
      <c r="D88" s="520">
        <v>70</v>
      </c>
      <c r="E88" s="520">
        <v>7.78</v>
      </c>
      <c r="F88" s="520">
        <v>8.3000000000000007</v>
      </c>
      <c r="G88" s="520">
        <v>29.9</v>
      </c>
      <c r="H88" s="520">
        <v>225.87</v>
      </c>
      <c r="I88" s="520"/>
    </row>
    <row r="89" spans="1:10" ht="17.25" customHeight="1" x14ac:dyDescent="0.3">
      <c r="A89" s="493"/>
      <c r="B89" s="625" t="s">
        <v>527</v>
      </c>
      <c r="C89" s="625"/>
      <c r="D89" s="551">
        <f>D87+D88</f>
        <v>270</v>
      </c>
      <c r="E89" s="551">
        <f t="shared" ref="E89:H89" si="13">E87+E88</f>
        <v>10.940000000000001</v>
      </c>
      <c r="F89" s="551">
        <f t="shared" si="13"/>
        <v>10.98</v>
      </c>
      <c r="G89" s="551">
        <f t="shared" si="13"/>
        <v>45.839999999999996</v>
      </c>
      <c r="H89" s="551">
        <f t="shared" si="13"/>
        <v>326.47000000000003</v>
      </c>
      <c r="I89" s="520"/>
      <c r="J89" s="524">
        <f>H89/H90</f>
        <v>0.27762234788894091</v>
      </c>
    </row>
    <row r="90" spans="1:10" ht="17.25" customHeight="1" x14ac:dyDescent="0.3">
      <c r="A90" s="493"/>
      <c r="B90" s="625" t="s">
        <v>107</v>
      </c>
      <c r="C90" s="625"/>
      <c r="D90" s="530">
        <f>D79+D86</f>
        <v>1400</v>
      </c>
      <c r="E90" s="530">
        <f>E79+E86</f>
        <v>35.6</v>
      </c>
      <c r="F90" s="530">
        <f>F79+F86</f>
        <v>43.019999999999996</v>
      </c>
      <c r="G90" s="530">
        <f>G79+G86</f>
        <v>137.84</v>
      </c>
      <c r="H90" s="530">
        <f>H79+H86</f>
        <v>1175.9499999999998</v>
      </c>
      <c r="I90" s="551"/>
    </row>
    <row r="91" spans="1:10" ht="17.25" customHeight="1" x14ac:dyDescent="0.3">
      <c r="A91" s="493"/>
      <c r="B91" s="629" t="s">
        <v>54</v>
      </c>
      <c r="C91" s="630"/>
      <c r="D91" s="630"/>
      <c r="E91" s="630"/>
      <c r="F91" s="630"/>
      <c r="G91" s="630"/>
      <c r="H91" s="630"/>
      <c r="I91" s="631"/>
    </row>
    <row r="92" spans="1:10" ht="17.25" customHeight="1" x14ac:dyDescent="0.3">
      <c r="A92" s="493"/>
      <c r="B92" s="626" t="s">
        <v>39</v>
      </c>
      <c r="C92" s="539" t="s">
        <v>118</v>
      </c>
      <c r="D92" s="540">
        <v>200</v>
      </c>
      <c r="E92" s="533">
        <v>5.62</v>
      </c>
      <c r="F92" s="533">
        <v>7.78</v>
      </c>
      <c r="G92" s="540">
        <v>39.020000000000003</v>
      </c>
      <c r="H92" s="533">
        <v>249.72</v>
      </c>
      <c r="I92" s="520">
        <v>181</v>
      </c>
    </row>
    <row r="93" spans="1:10" ht="17.25" customHeight="1" x14ac:dyDescent="0.3">
      <c r="A93" s="493"/>
      <c r="B93" s="628"/>
      <c r="C93" s="525" t="s">
        <v>37</v>
      </c>
      <c r="D93" s="520">
        <v>50</v>
      </c>
      <c r="E93" s="520">
        <v>6.25</v>
      </c>
      <c r="F93" s="520">
        <v>3.75</v>
      </c>
      <c r="G93" s="520">
        <v>18.13</v>
      </c>
      <c r="H93" s="520">
        <v>133.75</v>
      </c>
      <c r="I93" s="520">
        <v>3</v>
      </c>
    </row>
    <row r="94" spans="1:10" ht="17.25" customHeight="1" x14ac:dyDescent="0.3">
      <c r="A94" s="493"/>
      <c r="B94" s="628"/>
      <c r="C94" s="534" t="s">
        <v>7</v>
      </c>
      <c r="D94" s="535">
        <v>200</v>
      </c>
      <c r="E94" s="534">
        <v>3.6</v>
      </c>
      <c r="F94" s="534">
        <v>3.3</v>
      </c>
      <c r="G94" s="534">
        <v>25</v>
      </c>
      <c r="H94" s="536">
        <v>144</v>
      </c>
      <c r="I94" s="520">
        <v>496</v>
      </c>
    </row>
    <row r="95" spans="1:10" ht="17.25" customHeight="1" x14ac:dyDescent="0.3">
      <c r="A95" s="493"/>
      <c r="B95" s="552"/>
      <c r="C95" s="528" t="s">
        <v>436</v>
      </c>
      <c r="D95" s="527">
        <v>150</v>
      </c>
      <c r="E95" s="529">
        <v>0.99</v>
      </c>
      <c r="F95" s="529">
        <v>0.22</v>
      </c>
      <c r="G95" s="529">
        <v>8.91</v>
      </c>
      <c r="H95" s="529">
        <v>47.3</v>
      </c>
      <c r="I95" s="520"/>
    </row>
    <row r="96" spans="1:10" ht="17.25" customHeight="1" x14ac:dyDescent="0.3">
      <c r="A96" s="493"/>
      <c r="B96" s="625" t="s">
        <v>102</v>
      </c>
      <c r="C96" s="625"/>
      <c r="D96" s="530">
        <f>D92+D93+D94+D95</f>
        <v>600</v>
      </c>
      <c r="E96" s="530">
        <f t="shared" ref="E96:H96" si="14">E92+E93+E94</f>
        <v>15.47</v>
      </c>
      <c r="F96" s="530">
        <f t="shared" si="14"/>
        <v>14.830000000000002</v>
      </c>
      <c r="G96" s="530">
        <f t="shared" si="14"/>
        <v>82.15</v>
      </c>
      <c r="H96" s="530">
        <f t="shared" si="14"/>
        <v>527.47</v>
      </c>
      <c r="I96" s="520"/>
      <c r="J96" s="524">
        <f>H96/H107</f>
        <v>0.37901945145041571</v>
      </c>
    </row>
    <row r="97" spans="1:10" ht="17.25" customHeight="1" x14ac:dyDescent="0.3">
      <c r="A97" s="493"/>
      <c r="B97" s="626" t="s">
        <v>41</v>
      </c>
      <c r="C97" s="537" t="s">
        <v>414</v>
      </c>
      <c r="D97" s="520">
        <v>100</v>
      </c>
      <c r="E97" s="520">
        <v>0.7</v>
      </c>
      <c r="F97" s="520">
        <v>0.1</v>
      </c>
      <c r="G97" s="520">
        <v>1.9</v>
      </c>
      <c r="H97" s="533">
        <v>12</v>
      </c>
      <c r="I97" s="527">
        <v>71</v>
      </c>
    </row>
    <row r="98" spans="1:10" ht="17.25" customHeight="1" x14ac:dyDescent="0.3">
      <c r="A98" s="493"/>
      <c r="B98" s="628"/>
      <c r="C98" s="528" t="s">
        <v>120</v>
      </c>
      <c r="D98" s="527">
        <v>250</v>
      </c>
      <c r="E98" s="527">
        <v>1.83</v>
      </c>
      <c r="F98" s="527">
        <v>5</v>
      </c>
      <c r="G98" s="527">
        <v>10.65</v>
      </c>
      <c r="H98" s="526">
        <v>95</v>
      </c>
      <c r="I98" s="527">
        <v>128</v>
      </c>
    </row>
    <row r="99" spans="1:10" ht="17.25" customHeight="1" x14ac:dyDescent="0.3">
      <c r="A99" s="493"/>
      <c r="B99" s="628"/>
      <c r="C99" s="528" t="s">
        <v>13</v>
      </c>
      <c r="D99" s="527">
        <v>200</v>
      </c>
      <c r="E99" s="527">
        <v>11.4</v>
      </c>
      <c r="F99" s="527">
        <v>10.46</v>
      </c>
      <c r="G99" s="527">
        <v>49.44</v>
      </c>
      <c r="H99" s="527">
        <v>337.4</v>
      </c>
      <c r="I99" s="527">
        <v>237</v>
      </c>
    </row>
    <row r="100" spans="1:10" ht="17.25" customHeight="1" x14ac:dyDescent="0.3">
      <c r="A100" s="493"/>
      <c r="B100" s="628"/>
      <c r="C100" s="528" t="s">
        <v>124</v>
      </c>
      <c r="D100" s="527">
        <v>100</v>
      </c>
      <c r="E100" s="527">
        <v>15.2</v>
      </c>
      <c r="F100" s="527">
        <v>17.399999999999999</v>
      </c>
      <c r="G100" s="527">
        <v>2.2999999999999998</v>
      </c>
      <c r="H100" s="527">
        <v>227</v>
      </c>
      <c r="I100" s="527">
        <v>363</v>
      </c>
    </row>
    <row r="101" spans="1:10" ht="27.6" customHeight="1" x14ac:dyDescent="0.3">
      <c r="A101" s="493"/>
      <c r="B101" s="628"/>
      <c r="C101" s="538" t="s">
        <v>430</v>
      </c>
      <c r="D101" s="520">
        <v>200</v>
      </c>
      <c r="E101" s="520">
        <v>0.2</v>
      </c>
      <c r="F101" s="520">
        <v>0</v>
      </c>
      <c r="G101" s="520">
        <v>19.8</v>
      </c>
      <c r="H101" s="520">
        <v>77</v>
      </c>
      <c r="I101" s="520">
        <v>296</v>
      </c>
    </row>
    <row r="102" spans="1:10" ht="17.25" customHeight="1" x14ac:dyDescent="0.3">
      <c r="A102" s="493"/>
      <c r="B102" s="628"/>
      <c r="C102" s="528" t="s">
        <v>105</v>
      </c>
      <c r="D102" s="527">
        <v>60</v>
      </c>
      <c r="E102" s="526">
        <v>4.2</v>
      </c>
      <c r="F102" s="526">
        <v>0.66</v>
      </c>
      <c r="G102" s="526">
        <v>24.18</v>
      </c>
      <c r="H102" s="526">
        <v>115.8</v>
      </c>
      <c r="I102" s="520">
        <v>516</v>
      </c>
    </row>
    <row r="103" spans="1:10" ht="17.25" customHeight="1" x14ac:dyDescent="0.3">
      <c r="A103" s="493"/>
      <c r="B103" s="625" t="s">
        <v>106</v>
      </c>
      <c r="C103" s="625"/>
      <c r="D103" s="530">
        <f>D97+D98+D99+D100+D101+D102</f>
        <v>910</v>
      </c>
      <c r="E103" s="530">
        <f t="shared" ref="E103:H103" si="15">E97+E98+E99+E100+E101+E102</f>
        <v>33.53</v>
      </c>
      <c r="F103" s="530">
        <f t="shared" si="15"/>
        <v>33.619999999999997</v>
      </c>
      <c r="G103" s="530">
        <f t="shared" si="15"/>
        <v>108.26999999999998</v>
      </c>
      <c r="H103" s="530">
        <f t="shared" si="15"/>
        <v>864.19999999999993</v>
      </c>
      <c r="I103" s="520"/>
      <c r="J103" s="524">
        <f>H103/H107</f>
        <v>0.62098054854958418</v>
      </c>
    </row>
    <row r="104" spans="1:10" ht="17.25" customHeight="1" x14ac:dyDescent="0.3">
      <c r="A104" s="493"/>
      <c r="B104" s="626" t="s">
        <v>524</v>
      </c>
      <c r="C104" s="520" t="s">
        <v>525</v>
      </c>
      <c r="D104" s="520">
        <v>200</v>
      </c>
      <c r="E104" s="520">
        <v>5.7</v>
      </c>
      <c r="F104" s="520">
        <v>6.3</v>
      </c>
      <c r="G104" s="520">
        <v>7.8</v>
      </c>
      <c r="H104" s="520">
        <v>114</v>
      </c>
      <c r="I104" s="520">
        <v>280</v>
      </c>
    </row>
    <row r="105" spans="1:10" ht="17.25" customHeight="1" x14ac:dyDescent="0.3">
      <c r="A105" s="493"/>
      <c r="B105" s="627"/>
      <c r="C105" s="520" t="s">
        <v>526</v>
      </c>
      <c r="D105" s="520">
        <v>100</v>
      </c>
      <c r="E105" s="520">
        <v>7</v>
      </c>
      <c r="F105" s="520">
        <v>5</v>
      </c>
      <c r="G105" s="520">
        <v>58</v>
      </c>
      <c r="H105" s="520">
        <v>300</v>
      </c>
      <c r="I105" s="520"/>
    </row>
    <row r="106" spans="1:10" ht="17.25" customHeight="1" x14ac:dyDescent="0.3">
      <c r="A106" s="493"/>
      <c r="B106" s="625" t="s">
        <v>527</v>
      </c>
      <c r="C106" s="625"/>
      <c r="D106" s="551">
        <f>D104+D105</f>
        <v>300</v>
      </c>
      <c r="E106" s="551">
        <f t="shared" ref="E106:H106" si="16">E104+E105</f>
        <v>12.7</v>
      </c>
      <c r="F106" s="551">
        <f t="shared" si="16"/>
        <v>11.3</v>
      </c>
      <c r="G106" s="551">
        <f t="shared" si="16"/>
        <v>65.8</v>
      </c>
      <c r="H106" s="551">
        <f t="shared" si="16"/>
        <v>414</v>
      </c>
      <c r="I106" s="520"/>
      <c r="J106" s="524">
        <f>H106/H107</f>
        <v>0.29748431740283254</v>
      </c>
    </row>
    <row r="107" spans="1:10" ht="17.25" customHeight="1" x14ac:dyDescent="0.3">
      <c r="A107" s="493"/>
      <c r="B107" s="625" t="s">
        <v>107</v>
      </c>
      <c r="C107" s="625"/>
      <c r="D107" s="530">
        <f>D96+D103</f>
        <v>1510</v>
      </c>
      <c r="E107" s="530">
        <f>E96+E103</f>
        <v>49</v>
      </c>
      <c r="F107" s="530">
        <f>F96+F103</f>
        <v>48.45</v>
      </c>
      <c r="G107" s="530">
        <f>G96+G103</f>
        <v>190.42</v>
      </c>
      <c r="H107" s="530">
        <f>H96+H103</f>
        <v>1391.67</v>
      </c>
      <c r="I107" s="551"/>
    </row>
    <row r="108" spans="1:10" ht="17.25" customHeight="1" x14ac:dyDescent="0.3">
      <c r="A108" s="493"/>
      <c r="B108" s="629" t="s">
        <v>121</v>
      </c>
      <c r="C108" s="630"/>
      <c r="D108" s="630"/>
      <c r="E108" s="630"/>
      <c r="F108" s="630"/>
      <c r="G108" s="630"/>
      <c r="H108" s="630"/>
      <c r="I108" s="631"/>
    </row>
    <row r="109" spans="1:10" ht="17.25" customHeight="1" x14ac:dyDescent="0.3">
      <c r="A109" s="493"/>
      <c r="B109" s="629" t="s">
        <v>38</v>
      </c>
      <c r="C109" s="630"/>
      <c r="D109" s="630"/>
      <c r="E109" s="630"/>
      <c r="F109" s="630"/>
      <c r="G109" s="630"/>
      <c r="H109" s="630"/>
      <c r="I109" s="631"/>
    </row>
    <row r="110" spans="1:10" ht="17.25" customHeight="1" x14ac:dyDescent="0.3">
      <c r="A110" s="493"/>
      <c r="B110" s="626" t="s">
        <v>39</v>
      </c>
      <c r="C110" s="525" t="s">
        <v>122</v>
      </c>
      <c r="D110" s="520" t="s">
        <v>411</v>
      </c>
      <c r="E110" s="520">
        <v>7.68</v>
      </c>
      <c r="F110" s="520">
        <v>7.29</v>
      </c>
      <c r="G110" s="520">
        <v>16.23</v>
      </c>
      <c r="H110" s="520">
        <v>130.24</v>
      </c>
      <c r="I110" s="520">
        <v>319</v>
      </c>
    </row>
    <row r="111" spans="1:10" ht="17.25" customHeight="1" x14ac:dyDescent="0.3">
      <c r="A111" s="493"/>
      <c r="B111" s="628"/>
      <c r="C111" s="525" t="s">
        <v>119</v>
      </c>
      <c r="D111" s="520">
        <v>50</v>
      </c>
      <c r="E111" s="520">
        <v>3</v>
      </c>
      <c r="F111" s="520">
        <v>10.75</v>
      </c>
      <c r="G111" s="520">
        <v>18.25</v>
      </c>
      <c r="H111" s="520">
        <v>182.5</v>
      </c>
      <c r="I111" s="520">
        <v>1</v>
      </c>
    </row>
    <row r="112" spans="1:10" ht="17.25" customHeight="1" x14ac:dyDescent="0.3">
      <c r="A112" s="493"/>
      <c r="B112" s="628"/>
      <c r="C112" s="520" t="s">
        <v>463</v>
      </c>
      <c r="D112" s="527">
        <v>200</v>
      </c>
      <c r="E112" s="527">
        <v>0.1</v>
      </c>
      <c r="F112" s="527">
        <v>0.04</v>
      </c>
      <c r="G112" s="527">
        <v>9.9</v>
      </c>
      <c r="H112" s="526">
        <v>35</v>
      </c>
      <c r="I112" s="520">
        <v>268</v>
      </c>
    </row>
    <row r="113" spans="1:10" ht="17.25" hidden="1" customHeight="1" x14ac:dyDescent="0.3">
      <c r="A113" s="493"/>
      <c r="B113" s="627"/>
      <c r="C113" s="528" t="s">
        <v>321</v>
      </c>
      <c r="D113" s="527">
        <v>150</v>
      </c>
      <c r="E113" s="529">
        <v>1.5</v>
      </c>
      <c r="F113" s="529">
        <v>0.5</v>
      </c>
      <c r="G113" s="529">
        <v>21</v>
      </c>
      <c r="H113" s="529">
        <v>96</v>
      </c>
      <c r="I113" s="520">
        <v>112</v>
      </c>
    </row>
    <row r="114" spans="1:10" ht="17.25" customHeight="1" x14ac:dyDescent="0.3">
      <c r="A114" s="493"/>
      <c r="B114" s="625" t="s">
        <v>102</v>
      </c>
      <c r="C114" s="625"/>
      <c r="D114" s="530">
        <f>226+D111+D112</f>
        <v>476</v>
      </c>
      <c r="E114" s="530">
        <f>E110+E111+E112</f>
        <v>10.78</v>
      </c>
      <c r="F114" s="530">
        <f t="shared" ref="F114:H114" si="17">F110+F111+F112</f>
        <v>18.079999999999998</v>
      </c>
      <c r="G114" s="530">
        <f t="shared" si="17"/>
        <v>44.38</v>
      </c>
      <c r="H114" s="530">
        <f t="shared" si="17"/>
        <v>347.74</v>
      </c>
      <c r="I114" s="520"/>
      <c r="J114" s="524">
        <f>H114/H125</f>
        <v>0.33847920884597421</v>
      </c>
    </row>
    <row r="115" spans="1:10" ht="17.25" customHeight="1" x14ac:dyDescent="0.3">
      <c r="A115" s="493"/>
      <c r="B115" s="626" t="s">
        <v>41</v>
      </c>
      <c r="C115" s="532" t="s">
        <v>439</v>
      </c>
      <c r="D115" s="527">
        <v>100</v>
      </c>
      <c r="E115" s="527">
        <v>1.1000000000000001</v>
      </c>
      <c r="F115" s="527">
        <v>0.2</v>
      </c>
      <c r="G115" s="527">
        <v>3.8</v>
      </c>
      <c r="H115" s="526">
        <v>22</v>
      </c>
      <c r="I115" s="527">
        <v>71</v>
      </c>
    </row>
    <row r="116" spans="1:10" ht="17.25" customHeight="1" x14ac:dyDescent="0.3">
      <c r="A116" s="493"/>
      <c r="B116" s="628"/>
      <c r="C116" s="528" t="s">
        <v>110</v>
      </c>
      <c r="D116" s="527">
        <v>250</v>
      </c>
      <c r="E116" s="527">
        <v>1.75</v>
      </c>
      <c r="F116" s="527">
        <v>4.9800000000000004</v>
      </c>
      <c r="G116" s="527">
        <v>7.78</v>
      </c>
      <c r="H116" s="527">
        <v>83</v>
      </c>
      <c r="I116" s="527">
        <v>142</v>
      </c>
    </row>
    <row r="117" spans="1:10" ht="17.25" customHeight="1" x14ac:dyDescent="0.3">
      <c r="A117" s="493"/>
      <c r="B117" s="628"/>
      <c r="C117" s="528" t="s">
        <v>114</v>
      </c>
      <c r="D117" s="527">
        <v>200</v>
      </c>
      <c r="E117" s="527">
        <v>7.54</v>
      </c>
      <c r="F117" s="527">
        <v>0.9</v>
      </c>
      <c r="G117" s="527">
        <v>38.72</v>
      </c>
      <c r="H117" s="526">
        <v>193.2</v>
      </c>
      <c r="I117" s="527">
        <v>291</v>
      </c>
    </row>
    <row r="118" spans="1:10" ht="17.25" customHeight="1" x14ac:dyDescent="0.3">
      <c r="A118" s="493"/>
      <c r="B118" s="628"/>
      <c r="C118" s="528" t="s">
        <v>111</v>
      </c>
      <c r="D118" s="527">
        <v>100</v>
      </c>
      <c r="E118" s="520">
        <v>11.76</v>
      </c>
      <c r="F118" s="520">
        <v>10.78</v>
      </c>
      <c r="G118" s="520">
        <v>2.94</v>
      </c>
      <c r="H118" s="533">
        <v>155.62</v>
      </c>
      <c r="I118" s="527">
        <v>301</v>
      </c>
    </row>
    <row r="119" spans="1:10" ht="14.4" customHeight="1" x14ac:dyDescent="0.3">
      <c r="A119" s="493"/>
      <c r="B119" s="628"/>
      <c r="C119" s="538" t="s">
        <v>482</v>
      </c>
      <c r="D119" s="520">
        <v>200</v>
      </c>
      <c r="E119" s="520">
        <v>0.5</v>
      </c>
      <c r="F119" s="520">
        <v>0</v>
      </c>
      <c r="G119" s="520">
        <v>27</v>
      </c>
      <c r="H119" s="520">
        <v>110</v>
      </c>
      <c r="I119" s="520">
        <v>508</v>
      </c>
    </row>
    <row r="120" spans="1:10" ht="17.25" customHeight="1" x14ac:dyDescent="0.3">
      <c r="A120" s="493"/>
      <c r="B120" s="628"/>
      <c r="C120" s="528" t="s">
        <v>105</v>
      </c>
      <c r="D120" s="527">
        <v>60</v>
      </c>
      <c r="E120" s="526">
        <v>4.2</v>
      </c>
      <c r="F120" s="526">
        <v>0.66</v>
      </c>
      <c r="G120" s="526">
        <v>24.18</v>
      </c>
      <c r="H120" s="526">
        <v>115.8</v>
      </c>
      <c r="I120" s="520">
        <v>516</v>
      </c>
    </row>
    <row r="121" spans="1:10" ht="17.25" customHeight="1" x14ac:dyDescent="0.3">
      <c r="A121" s="493"/>
      <c r="B121" s="625" t="s">
        <v>106</v>
      </c>
      <c r="C121" s="625"/>
      <c r="D121" s="530">
        <f>D115+D116+D117+D118+D119+D120</f>
        <v>910</v>
      </c>
      <c r="E121" s="530">
        <f t="shared" ref="E121:H121" si="18">E115+E116+E117+E118+E119+E120</f>
        <v>26.849999999999998</v>
      </c>
      <c r="F121" s="530">
        <f t="shared" si="18"/>
        <v>17.52</v>
      </c>
      <c r="G121" s="530">
        <f t="shared" si="18"/>
        <v>104.41999999999999</v>
      </c>
      <c r="H121" s="530">
        <f t="shared" si="18"/>
        <v>679.61999999999989</v>
      </c>
      <c r="I121" s="520"/>
      <c r="J121" s="524">
        <f>H121/H125</f>
        <v>0.66152079115402584</v>
      </c>
    </row>
    <row r="122" spans="1:10" ht="17.25" customHeight="1" x14ac:dyDescent="0.3">
      <c r="A122" s="493"/>
      <c r="B122" s="626" t="s">
        <v>524</v>
      </c>
      <c r="C122" s="538" t="s">
        <v>530</v>
      </c>
      <c r="D122" s="520">
        <v>200</v>
      </c>
      <c r="E122" s="520">
        <v>3.16</v>
      </c>
      <c r="F122" s="520">
        <v>2.68</v>
      </c>
      <c r="G122" s="520">
        <v>15.94</v>
      </c>
      <c r="H122" s="520">
        <v>100.6</v>
      </c>
      <c r="I122" s="520">
        <v>379</v>
      </c>
    </row>
    <row r="123" spans="1:10" ht="17.25" customHeight="1" x14ac:dyDescent="0.3">
      <c r="A123" s="493"/>
      <c r="B123" s="627"/>
      <c r="C123" s="520" t="s">
        <v>528</v>
      </c>
      <c r="D123" s="520">
        <v>65</v>
      </c>
      <c r="E123" s="520">
        <v>4.55</v>
      </c>
      <c r="F123" s="520">
        <v>13.65</v>
      </c>
      <c r="G123" s="520">
        <v>34.450000000000003</v>
      </c>
      <c r="H123" s="520">
        <v>279.5</v>
      </c>
      <c r="I123" s="520"/>
    </row>
    <row r="124" spans="1:10" ht="17.25" customHeight="1" x14ac:dyDescent="0.3">
      <c r="A124" s="493"/>
      <c r="B124" s="625" t="s">
        <v>527</v>
      </c>
      <c r="C124" s="625"/>
      <c r="D124" s="551">
        <f>D122+D123</f>
        <v>265</v>
      </c>
      <c r="E124" s="551">
        <f t="shared" ref="E124:H124" si="19">E122+E123</f>
        <v>7.71</v>
      </c>
      <c r="F124" s="551">
        <f t="shared" si="19"/>
        <v>16.330000000000002</v>
      </c>
      <c r="G124" s="551">
        <f t="shared" si="19"/>
        <v>50.39</v>
      </c>
      <c r="H124" s="551">
        <f t="shared" si="19"/>
        <v>380.1</v>
      </c>
      <c r="I124" s="520"/>
      <c r="J124" s="524">
        <f>H124/H125</f>
        <v>0.36997741784768734</v>
      </c>
    </row>
    <row r="125" spans="1:10" ht="17.25" customHeight="1" x14ac:dyDescent="0.3">
      <c r="A125" s="493"/>
      <c r="B125" s="625" t="s">
        <v>107</v>
      </c>
      <c r="C125" s="625"/>
      <c r="D125" s="530">
        <f>D114+D121</f>
        <v>1386</v>
      </c>
      <c r="E125" s="530">
        <f>E114+E121</f>
        <v>37.629999999999995</v>
      </c>
      <c r="F125" s="530">
        <f>F114+F121</f>
        <v>35.599999999999994</v>
      </c>
      <c r="G125" s="530">
        <f>G114+G121</f>
        <v>148.79999999999998</v>
      </c>
      <c r="H125" s="530">
        <f>H114+H121</f>
        <v>1027.3599999999999</v>
      </c>
      <c r="I125" s="551"/>
    </row>
    <row r="126" spans="1:10" ht="17.25" customHeight="1" x14ac:dyDescent="0.3">
      <c r="A126" s="493"/>
      <c r="B126" s="629" t="s">
        <v>46</v>
      </c>
      <c r="C126" s="630"/>
      <c r="D126" s="630"/>
      <c r="E126" s="630"/>
      <c r="F126" s="630"/>
      <c r="G126" s="630"/>
      <c r="H126" s="630"/>
      <c r="I126" s="631"/>
    </row>
    <row r="127" spans="1:10" ht="17.25" customHeight="1" x14ac:dyDescent="0.3">
      <c r="A127" s="493"/>
      <c r="B127" s="626" t="s">
        <v>39</v>
      </c>
      <c r="C127" s="539" t="s">
        <v>125</v>
      </c>
      <c r="D127" s="527">
        <v>200</v>
      </c>
      <c r="E127" s="527">
        <v>7.4</v>
      </c>
      <c r="F127" s="527">
        <v>7.48</v>
      </c>
      <c r="G127" s="527">
        <v>36.5</v>
      </c>
      <c r="H127" s="527">
        <v>243</v>
      </c>
      <c r="I127" s="520">
        <v>264</v>
      </c>
    </row>
    <row r="128" spans="1:10" ht="17.25" customHeight="1" x14ac:dyDescent="0.3">
      <c r="A128" s="493"/>
      <c r="B128" s="628"/>
      <c r="C128" s="528" t="s">
        <v>1</v>
      </c>
      <c r="D128" s="520">
        <v>200</v>
      </c>
      <c r="E128" s="527">
        <v>0.1</v>
      </c>
      <c r="F128" s="527">
        <v>0</v>
      </c>
      <c r="G128" s="527">
        <v>15.2</v>
      </c>
      <c r="H128" s="527">
        <v>61</v>
      </c>
      <c r="I128" s="520">
        <v>494</v>
      </c>
    </row>
    <row r="129" spans="1:10" ht="17.25" customHeight="1" x14ac:dyDescent="0.3">
      <c r="A129" s="493"/>
      <c r="B129" s="628"/>
      <c r="C129" s="528" t="s">
        <v>37</v>
      </c>
      <c r="D129" s="520">
        <v>50</v>
      </c>
      <c r="E129" s="520">
        <v>6.25</v>
      </c>
      <c r="F129" s="520">
        <v>3.75</v>
      </c>
      <c r="G129" s="520">
        <v>18.13</v>
      </c>
      <c r="H129" s="520">
        <v>133.75</v>
      </c>
      <c r="I129" s="520">
        <v>3</v>
      </c>
    </row>
    <row r="130" spans="1:10" ht="17.25" customHeight="1" x14ac:dyDescent="0.3">
      <c r="A130" s="493"/>
      <c r="B130" s="552"/>
      <c r="C130" s="528" t="s">
        <v>321</v>
      </c>
      <c r="D130" s="527">
        <v>150</v>
      </c>
      <c r="E130" s="529">
        <v>1.65</v>
      </c>
      <c r="F130" s="529">
        <v>0.55000000000000004</v>
      </c>
      <c r="G130" s="529">
        <v>23.1</v>
      </c>
      <c r="H130" s="529">
        <v>105.6</v>
      </c>
      <c r="I130" s="520"/>
    </row>
    <row r="131" spans="1:10" ht="17.25" customHeight="1" x14ac:dyDescent="0.3">
      <c r="A131" s="493"/>
      <c r="B131" s="625" t="s">
        <v>102</v>
      </c>
      <c r="C131" s="625"/>
      <c r="D131" s="530">
        <f>D127+D128+D129+D130</f>
        <v>600</v>
      </c>
      <c r="E131" s="530">
        <f t="shared" ref="E131:H131" si="20">E127+E128+E129+E130</f>
        <v>15.4</v>
      </c>
      <c r="F131" s="530">
        <f t="shared" si="20"/>
        <v>11.780000000000001</v>
      </c>
      <c r="G131" s="530">
        <f t="shared" si="20"/>
        <v>92.93</v>
      </c>
      <c r="H131" s="530">
        <f t="shared" si="20"/>
        <v>543.35</v>
      </c>
      <c r="I131" s="551"/>
      <c r="J131" s="524">
        <f>H131/H142</f>
        <v>0.43563840448987773</v>
      </c>
    </row>
    <row r="132" spans="1:10" ht="17.25" customHeight="1" x14ac:dyDescent="0.3">
      <c r="A132" s="493"/>
      <c r="B132" s="626" t="s">
        <v>41</v>
      </c>
      <c r="C132" s="532" t="s">
        <v>218</v>
      </c>
      <c r="D132" s="520">
        <v>100</v>
      </c>
      <c r="E132" s="520">
        <v>0.9</v>
      </c>
      <c r="F132" s="520">
        <v>5.0999999999999996</v>
      </c>
      <c r="G132" s="520">
        <v>3.6</v>
      </c>
      <c r="H132" s="533">
        <v>64</v>
      </c>
      <c r="I132" s="527">
        <v>31</v>
      </c>
    </row>
    <row r="133" spans="1:10" ht="17.25" customHeight="1" x14ac:dyDescent="0.3">
      <c r="A133" s="493"/>
      <c r="B133" s="628"/>
      <c r="C133" s="528" t="s">
        <v>410</v>
      </c>
      <c r="D133" s="527">
        <v>250</v>
      </c>
      <c r="E133" s="526">
        <v>2.68</v>
      </c>
      <c r="F133" s="526">
        <v>2.5</v>
      </c>
      <c r="G133" s="526">
        <v>19.329999999999998</v>
      </c>
      <c r="H133" s="526">
        <v>112.5</v>
      </c>
      <c r="I133" s="527">
        <v>61</v>
      </c>
    </row>
    <row r="134" spans="1:10" ht="17.25" customHeight="1" x14ac:dyDescent="0.3">
      <c r="A134" s="493"/>
      <c r="B134" s="628"/>
      <c r="C134" s="528" t="s">
        <v>44</v>
      </c>
      <c r="D134" s="527">
        <v>200</v>
      </c>
      <c r="E134" s="527">
        <v>4.2</v>
      </c>
      <c r="F134" s="527">
        <v>8.8000000000000007</v>
      </c>
      <c r="G134" s="527">
        <v>21.8</v>
      </c>
      <c r="H134" s="527">
        <v>184</v>
      </c>
      <c r="I134" s="527">
        <v>429</v>
      </c>
    </row>
    <row r="135" spans="1:10" ht="17.25" customHeight="1" x14ac:dyDescent="0.3">
      <c r="A135" s="493"/>
      <c r="B135" s="628"/>
      <c r="C135" s="528" t="s">
        <v>444</v>
      </c>
      <c r="D135" s="527">
        <v>120</v>
      </c>
      <c r="E135" s="533">
        <v>16.68</v>
      </c>
      <c r="F135" s="533">
        <v>2.52</v>
      </c>
      <c r="G135" s="533">
        <v>11.52</v>
      </c>
      <c r="H135" s="533">
        <v>135.6</v>
      </c>
      <c r="I135" s="527">
        <v>345</v>
      </c>
    </row>
    <row r="136" spans="1:10" ht="17.25" customHeight="1" x14ac:dyDescent="0.3">
      <c r="A136" s="493"/>
      <c r="B136" s="628"/>
      <c r="C136" s="528" t="s">
        <v>8</v>
      </c>
      <c r="D136" s="520">
        <v>200</v>
      </c>
      <c r="E136" s="520">
        <v>1</v>
      </c>
      <c r="F136" s="520">
        <v>0.2</v>
      </c>
      <c r="G136" s="520">
        <v>0.2</v>
      </c>
      <c r="H136" s="533">
        <v>92</v>
      </c>
      <c r="I136" s="527">
        <v>518</v>
      </c>
    </row>
    <row r="137" spans="1:10" ht="17.25" customHeight="1" x14ac:dyDescent="0.3">
      <c r="A137" s="493"/>
      <c r="B137" s="628"/>
      <c r="C137" s="528" t="s">
        <v>105</v>
      </c>
      <c r="D137" s="527">
        <v>60</v>
      </c>
      <c r="E137" s="526">
        <v>4.2</v>
      </c>
      <c r="F137" s="526">
        <v>0.66</v>
      </c>
      <c r="G137" s="526">
        <v>24.18</v>
      </c>
      <c r="H137" s="526">
        <v>115.8</v>
      </c>
      <c r="I137" s="520">
        <v>516</v>
      </c>
    </row>
    <row r="138" spans="1:10" ht="17.25" customHeight="1" x14ac:dyDescent="0.3">
      <c r="A138" s="493"/>
      <c r="B138" s="625" t="s">
        <v>106</v>
      </c>
      <c r="C138" s="625"/>
      <c r="D138" s="530">
        <f>D132+D133+D134+D135+D136+D137</f>
        <v>930</v>
      </c>
      <c r="E138" s="530">
        <f t="shared" ref="E138:H138" si="21">E132+E133+E134+E135+E136+E137</f>
        <v>29.66</v>
      </c>
      <c r="F138" s="530">
        <f t="shared" si="21"/>
        <v>19.779999999999998</v>
      </c>
      <c r="G138" s="530">
        <f t="shared" si="21"/>
        <v>80.63</v>
      </c>
      <c r="H138" s="530">
        <f t="shared" si="21"/>
        <v>703.9</v>
      </c>
      <c r="I138" s="520"/>
      <c r="J138" s="524">
        <f>H138/H142</f>
        <v>0.56436159551012222</v>
      </c>
    </row>
    <row r="139" spans="1:10" ht="17.25" customHeight="1" x14ac:dyDescent="0.3">
      <c r="A139" s="493"/>
      <c r="B139" s="626" t="s">
        <v>524</v>
      </c>
      <c r="C139" s="520" t="s">
        <v>525</v>
      </c>
      <c r="D139" s="520">
        <v>200</v>
      </c>
      <c r="E139" s="520">
        <v>5.7</v>
      </c>
      <c r="F139" s="520">
        <v>6.3</v>
      </c>
      <c r="G139" s="520">
        <v>7.8</v>
      </c>
      <c r="H139" s="520">
        <v>114</v>
      </c>
      <c r="I139" s="520">
        <v>280</v>
      </c>
    </row>
    <row r="140" spans="1:10" ht="17.25" customHeight="1" x14ac:dyDescent="0.3">
      <c r="A140" s="493"/>
      <c r="B140" s="627"/>
      <c r="C140" s="520" t="s">
        <v>529</v>
      </c>
      <c r="D140" s="520">
        <v>70</v>
      </c>
      <c r="E140" s="520">
        <v>5.6</v>
      </c>
      <c r="F140" s="520">
        <v>7.28</v>
      </c>
      <c r="G140" s="520">
        <v>46.2</v>
      </c>
      <c r="H140" s="520">
        <v>273.7</v>
      </c>
      <c r="I140" s="520"/>
    </row>
    <row r="141" spans="1:10" ht="17.25" customHeight="1" x14ac:dyDescent="0.3">
      <c r="A141" s="493"/>
      <c r="B141" s="625" t="s">
        <v>527</v>
      </c>
      <c r="C141" s="625"/>
      <c r="D141" s="551">
        <f>D139+D140</f>
        <v>270</v>
      </c>
      <c r="E141" s="551">
        <f t="shared" ref="E141:H141" si="22">E139+E140</f>
        <v>11.3</v>
      </c>
      <c r="F141" s="551">
        <f t="shared" si="22"/>
        <v>13.58</v>
      </c>
      <c r="G141" s="551">
        <f t="shared" si="22"/>
        <v>54</v>
      </c>
      <c r="H141" s="551">
        <f t="shared" si="22"/>
        <v>387.7</v>
      </c>
      <c r="I141" s="520"/>
      <c r="J141" s="524">
        <f>H141/H142</f>
        <v>0.31084385648426538</v>
      </c>
    </row>
    <row r="142" spans="1:10" ht="17.25" customHeight="1" x14ac:dyDescent="0.3">
      <c r="A142" s="493"/>
      <c r="B142" s="625" t="s">
        <v>107</v>
      </c>
      <c r="C142" s="625"/>
      <c r="D142" s="530">
        <f>D131+D138</f>
        <v>1530</v>
      </c>
      <c r="E142" s="530">
        <f>E131+E138</f>
        <v>45.06</v>
      </c>
      <c r="F142" s="530">
        <f>F131+F138</f>
        <v>31.56</v>
      </c>
      <c r="G142" s="530">
        <f>G131+G138</f>
        <v>173.56</v>
      </c>
      <c r="H142" s="530">
        <f>H131+H138</f>
        <v>1247.25</v>
      </c>
      <c r="I142" s="551"/>
    </row>
    <row r="143" spans="1:10" ht="17.25" customHeight="1" x14ac:dyDescent="0.3">
      <c r="A143" s="493"/>
      <c r="B143" s="629" t="s">
        <v>55</v>
      </c>
      <c r="C143" s="630"/>
      <c r="D143" s="630"/>
      <c r="E143" s="630"/>
      <c r="F143" s="630"/>
      <c r="G143" s="630"/>
      <c r="H143" s="630"/>
      <c r="I143" s="631"/>
    </row>
    <row r="144" spans="1:10" ht="17.25" customHeight="1" x14ac:dyDescent="0.3">
      <c r="A144" s="493"/>
      <c r="B144" s="640" t="s">
        <v>39</v>
      </c>
      <c r="C144" s="525" t="s">
        <v>5</v>
      </c>
      <c r="D144" s="520">
        <v>200</v>
      </c>
      <c r="E144" s="520">
        <v>17.239999999999998</v>
      </c>
      <c r="F144" s="520">
        <v>26.76</v>
      </c>
      <c r="G144" s="520">
        <v>4.62</v>
      </c>
      <c r="H144" s="520">
        <v>326.16000000000003</v>
      </c>
      <c r="I144" s="520">
        <v>301</v>
      </c>
    </row>
    <row r="145" spans="1:10" ht="17.25" customHeight="1" x14ac:dyDescent="0.3">
      <c r="A145" s="493"/>
      <c r="B145" s="641"/>
      <c r="C145" s="525" t="s">
        <v>58</v>
      </c>
      <c r="D145" s="520">
        <v>60</v>
      </c>
      <c r="E145" s="526">
        <v>4.5599999999999996</v>
      </c>
      <c r="F145" s="526">
        <v>0.48</v>
      </c>
      <c r="G145" s="526">
        <v>29.52</v>
      </c>
      <c r="H145" s="526">
        <v>141</v>
      </c>
      <c r="I145" s="520">
        <v>108</v>
      </c>
    </row>
    <row r="146" spans="1:10" ht="17.25" customHeight="1" x14ac:dyDescent="0.3">
      <c r="A146" s="493"/>
      <c r="B146" s="641"/>
      <c r="C146" s="534" t="s">
        <v>7</v>
      </c>
      <c r="D146" s="535">
        <v>200</v>
      </c>
      <c r="E146" s="534">
        <v>3.6</v>
      </c>
      <c r="F146" s="534">
        <v>3.3</v>
      </c>
      <c r="G146" s="534">
        <v>25</v>
      </c>
      <c r="H146" s="536">
        <v>144</v>
      </c>
      <c r="I146" s="520">
        <v>496</v>
      </c>
    </row>
    <row r="147" spans="1:10" ht="17.25" hidden="1" customHeight="1" x14ac:dyDescent="0.3">
      <c r="A147" s="493"/>
      <c r="B147" s="642"/>
      <c r="C147" s="528" t="s">
        <v>321</v>
      </c>
      <c r="D147" s="527">
        <v>150</v>
      </c>
      <c r="E147" s="529">
        <v>1.5</v>
      </c>
      <c r="F147" s="529">
        <v>0.5</v>
      </c>
      <c r="G147" s="529">
        <v>21</v>
      </c>
      <c r="H147" s="529">
        <v>96</v>
      </c>
      <c r="I147" s="520">
        <v>112</v>
      </c>
    </row>
    <row r="148" spans="1:10" ht="17.25" customHeight="1" x14ac:dyDescent="0.3">
      <c r="A148" s="493"/>
      <c r="B148" s="625" t="s">
        <v>102</v>
      </c>
      <c r="C148" s="625"/>
      <c r="D148" s="530">
        <f>D144+D145+D146</f>
        <v>460</v>
      </c>
      <c r="E148" s="530">
        <f t="shared" ref="E148:H148" si="23">E144+E145+E146</f>
        <v>25.4</v>
      </c>
      <c r="F148" s="530">
        <f t="shared" si="23"/>
        <v>30.540000000000003</v>
      </c>
      <c r="G148" s="530">
        <f t="shared" si="23"/>
        <v>59.14</v>
      </c>
      <c r="H148" s="530">
        <f t="shared" si="23"/>
        <v>611.16000000000008</v>
      </c>
      <c r="I148" s="520"/>
      <c r="J148" s="524">
        <f>H148/H158</f>
        <v>0.45167727202181673</v>
      </c>
    </row>
    <row r="149" spans="1:10" ht="17.25" customHeight="1" x14ac:dyDescent="0.3">
      <c r="A149" s="493"/>
      <c r="B149" s="626" t="s">
        <v>41</v>
      </c>
      <c r="C149" s="537" t="s">
        <v>414</v>
      </c>
      <c r="D149" s="520">
        <v>100</v>
      </c>
      <c r="E149" s="520">
        <v>0.7</v>
      </c>
      <c r="F149" s="520">
        <v>0.1</v>
      </c>
      <c r="G149" s="520">
        <v>1.9</v>
      </c>
      <c r="H149" s="533">
        <v>12</v>
      </c>
      <c r="I149" s="527">
        <v>71</v>
      </c>
    </row>
    <row r="150" spans="1:10" ht="26.25" customHeight="1" x14ac:dyDescent="0.3">
      <c r="A150" s="493"/>
      <c r="B150" s="628"/>
      <c r="C150" s="528" t="s">
        <v>457</v>
      </c>
      <c r="D150" s="527">
        <v>250</v>
      </c>
      <c r="E150" s="527">
        <v>2.7</v>
      </c>
      <c r="F150" s="527">
        <v>2.85</v>
      </c>
      <c r="G150" s="527">
        <v>17.45</v>
      </c>
      <c r="H150" s="526">
        <v>118.25</v>
      </c>
      <c r="I150" s="527">
        <v>103</v>
      </c>
    </row>
    <row r="151" spans="1:10" ht="17.25" customHeight="1" x14ac:dyDescent="0.3">
      <c r="A151" s="493"/>
      <c r="B151" s="628"/>
      <c r="C151" s="528" t="s">
        <v>440</v>
      </c>
      <c r="D151" s="520">
        <v>200</v>
      </c>
      <c r="E151" s="520">
        <v>19</v>
      </c>
      <c r="F151" s="520">
        <v>23.78</v>
      </c>
      <c r="G151" s="520">
        <v>31.56</v>
      </c>
      <c r="H151" s="533">
        <v>418.88</v>
      </c>
      <c r="I151" s="527">
        <v>131</v>
      </c>
    </row>
    <row r="152" spans="1:10" ht="25.8" customHeight="1" x14ac:dyDescent="0.3">
      <c r="A152" s="493"/>
      <c r="B152" s="628"/>
      <c r="C152" s="538" t="s">
        <v>430</v>
      </c>
      <c r="D152" s="520">
        <v>200</v>
      </c>
      <c r="E152" s="520">
        <v>0.2</v>
      </c>
      <c r="F152" s="520">
        <v>0</v>
      </c>
      <c r="G152" s="520">
        <v>19.8</v>
      </c>
      <c r="H152" s="520">
        <v>77</v>
      </c>
      <c r="I152" s="520">
        <v>296</v>
      </c>
    </row>
    <row r="153" spans="1:10" ht="17.25" customHeight="1" x14ac:dyDescent="0.3">
      <c r="A153" s="493"/>
      <c r="B153" s="628"/>
      <c r="C153" s="528" t="s">
        <v>105</v>
      </c>
      <c r="D153" s="527">
        <v>60</v>
      </c>
      <c r="E153" s="526">
        <v>4.2</v>
      </c>
      <c r="F153" s="526">
        <v>0.66</v>
      </c>
      <c r="G153" s="526">
        <v>24.18</v>
      </c>
      <c r="H153" s="526">
        <v>115.8</v>
      </c>
      <c r="I153" s="520">
        <v>516</v>
      </c>
    </row>
    <row r="154" spans="1:10" ht="17.25" customHeight="1" x14ac:dyDescent="0.3">
      <c r="A154" s="493"/>
      <c r="B154" s="625" t="s">
        <v>106</v>
      </c>
      <c r="C154" s="625"/>
      <c r="D154" s="530">
        <f>D149+D150+D151+D152+D153</f>
        <v>810</v>
      </c>
      <c r="E154" s="530">
        <f t="shared" ref="E154:H154" si="24">E149+E150+E151+E152+E153</f>
        <v>26.799999999999997</v>
      </c>
      <c r="F154" s="530">
        <f t="shared" si="24"/>
        <v>27.39</v>
      </c>
      <c r="G154" s="530">
        <f t="shared" si="24"/>
        <v>94.889999999999986</v>
      </c>
      <c r="H154" s="530">
        <f t="shared" si="24"/>
        <v>741.93</v>
      </c>
      <c r="I154" s="520"/>
      <c r="J154" s="524">
        <f>H154/H158</f>
        <v>0.54832272797818316</v>
      </c>
    </row>
    <row r="155" spans="1:10" ht="19.2" customHeight="1" x14ac:dyDescent="0.3">
      <c r="A155" s="493"/>
      <c r="B155" s="626" t="s">
        <v>524</v>
      </c>
      <c r="C155" s="538" t="s">
        <v>530</v>
      </c>
      <c r="D155" s="520">
        <v>200</v>
      </c>
      <c r="E155" s="520">
        <v>3.16</v>
      </c>
      <c r="F155" s="520">
        <v>2.68</v>
      </c>
      <c r="G155" s="520">
        <v>15.94</v>
      </c>
      <c r="H155" s="520">
        <v>100.6</v>
      </c>
      <c r="I155" s="520">
        <v>379</v>
      </c>
    </row>
    <row r="156" spans="1:10" ht="30.6" customHeight="1" x14ac:dyDescent="0.3">
      <c r="A156" s="493"/>
      <c r="B156" s="627"/>
      <c r="C156" s="529" t="s">
        <v>531</v>
      </c>
      <c r="D156" s="520">
        <v>70</v>
      </c>
      <c r="E156" s="520">
        <v>7.78</v>
      </c>
      <c r="F156" s="520">
        <v>8.3000000000000007</v>
      </c>
      <c r="G156" s="520">
        <v>29.9</v>
      </c>
      <c r="H156" s="520">
        <v>225.87</v>
      </c>
      <c r="I156" s="520"/>
    </row>
    <row r="157" spans="1:10" ht="19.2" customHeight="1" x14ac:dyDescent="0.3">
      <c r="A157" s="493"/>
      <c r="B157" s="625" t="s">
        <v>527</v>
      </c>
      <c r="C157" s="625"/>
      <c r="D157" s="551">
        <f>D155+D156</f>
        <v>270</v>
      </c>
      <c r="E157" s="551">
        <f t="shared" ref="E157:H157" si="25">E155+E156</f>
        <v>10.940000000000001</v>
      </c>
      <c r="F157" s="551">
        <f t="shared" si="25"/>
        <v>10.98</v>
      </c>
      <c r="G157" s="551">
        <f t="shared" si="25"/>
        <v>45.839999999999996</v>
      </c>
      <c r="H157" s="551">
        <f t="shared" si="25"/>
        <v>326.47000000000003</v>
      </c>
      <c r="I157" s="520"/>
      <c r="J157" s="524">
        <f>H157/H158</f>
        <v>0.24127737253249967</v>
      </c>
    </row>
    <row r="158" spans="1:10" ht="17.25" customHeight="1" x14ac:dyDescent="0.3">
      <c r="A158" s="493"/>
      <c r="B158" s="625" t="s">
        <v>107</v>
      </c>
      <c r="C158" s="625"/>
      <c r="D158" s="530">
        <f>D148+D154</f>
        <v>1270</v>
      </c>
      <c r="E158" s="530">
        <f>E148+E154</f>
        <v>52.199999999999996</v>
      </c>
      <c r="F158" s="530">
        <f>F148+F154</f>
        <v>57.930000000000007</v>
      </c>
      <c r="G158" s="530">
        <f>G148+G154</f>
        <v>154.02999999999997</v>
      </c>
      <c r="H158" s="530">
        <f>H148+H154</f>
        <v>1353.0900000000001</v>
      </c>
      <c r="I158" s="551"/>
    </row>
    <row r="159" spans="1:10" ht="17.25" customHeight="1" x14ac:dyDescent="0.3">
      <c r="A159" s="493"/>
      <c r="B159" s="629" t="s">
        <v>61</v>
      </c>
      <c r="C159" s="630"/>
      <c r="D159" s="630"/>
      <c r="E159" s="630"/>
      <c r="F159" s="630"/>
      <c r="G159" s="630"/>
      <c r="H159" s="630"/>
      <c r="I159" s="631"/>
    </row>
    <row r="160" spans="1:10" ht="17.25" customHeight="1" x14ac:dyDescent="0.3">
      <c r="A160" s="493"/>
      <c r="B160" s="626" t="s">
        <v>39</v>
      </c>
      <c r="C160" s="528" t="s">
        <v>441</v>
      </c>
      <c r="D160" s="527">
        <v>200</v>
      </c>
      <c r="E160" s="527">
        <v>5.7</v>
      </c>
      <c r="F160" s="527">
        <v>5.26</v>
      </c>
      <c r="G160" s="527">
        <v>18.98</v>
      </c>
      <c r="H160" s="527">
        <v>146</v>
      </c>
      <c r="I160" s="520">
        <v>165</v>
      </c>
    </row>
    <row r="161" spans="1:11" ht="17.25" customHeight="1" x14ac:dyDescent="0.3">
      <c r="A161" s="493"/>
      <c r="B161" s="628"/>
      <c r="C161" s="525" t="s">
        <v>37</v>
      </c>
      <c r="D161" s="520">
        <v>50</v>
      </c>
      <c r="E161" s="520">
        <v>6.25</v>
      </c>
      <c r="F161" s="520">
        <v>3.75</v>
      </c>
      <c r="G161" s="520">
        <v>18.13</v>
      </c>
      <c r="H161" s="520">
        <v>133.75</v>
      </c>
      <c r="I161" s="520">
        <v>3</v>
      </c>
    </row>
    <row r="162" spans="1:11" ht="17.25" customHeight="1" x14ac:dyDescent="0.3">
      <c r="A162" s="493"/>
      <c r="B162" s="628"/>
      <c r="C162" s="520" t="s">
        <v>463</v>
      </c>
      <c r="D162" s="527">
        <v>200</v>
      </c>
      <c r="E162" s="527">
        <v>0.1</v>
      </c>
      <c r="F162" s="527">
        <v>0.04</v>
      </c>
      <c r="G162" s="527">
        <v>9.9</v>
      </c>
      <c r="H162" s="526">
        <v>35</v>
      </c>
      <c r="I162" s="520">
        <v>268</v>
      </c>
    </row>
    <row r="163" spans="1:11" ht="17.25" customHeight="1" x14ac:dyDescent="0.3">
      <c r="A163" s="493"/>
      <c r="B163" s="627"/>
      <c r="C163" s="528" t="s">
        <v>436</v>
      </c>
      <c r="D163" s="527">
        <v>150</v>
      </c>
      <c r="E163" s="529">
        <v>0.99</v>
      </c>
      <c r="F163" s="529">
        <v>0.22</v>
      </c>
      <c r="G163" s="529">
        <v>8.91</v>
      </c>
      <c r="H163" s="529">
        <v>47.3</v>
      </c>
      <c r="I163" s="520"/>
    </row>
    <row r="164" spans="1:11" ht="17.25" customHeight="1" x14ac:dyDescent="0.3">
      <c r="A164" s="493"/>
      <c r="B164" s="625" t="s">
        <v>102</v>
      </c>
      <c r="C164" s="625"/>
      <c r="D164" s="530">
        <f>D160+D161+D162+D163</f>
        <v>600</v>
      </c>
      <c r="E164" s="530">
        <f t="shared" ref="E164:H164" si="26">E160+E161+E162+E163</f>
        <v>13.04</v>
      </c>
      <c r="F164" s="530">
        <f t="shared" si="26"/>
        <v>9.27</v>
      </c>
      <c r="G164" s="530">
        <f t="shared" si="26"/>
        <v>55.92</v>
      </c>
      <c r="H164" s="530">
        <f t="shared" si="26"/>
        <v>362.05</v>
      </c>
      <c r="I164" s="520"/>
      <c r="J164" s="523">
        <f>H164/H175</f>
        <v>0.26538391057357524</v>
      </c>
      <c r="K164">
        <v>3</v>
      </c>
    </row>
    <row r="165" spans="1:11" ht="17.25" customHeight="1" x14ac:dyDescent="0.3">
      <c r="A165" s="493"/>
      <c r="B165" s="626" t="s">
        <v>41</v>
      </c>
      <c r="C165" s="532" t="s">
        <v>439</v>
      </c>
      <c r="D165" s="527">
        <v>100</v>
      </c>
      <c r="E165" s="527">
        <v>1.1000000000000001</v>
      </c>
      <c r="F165" s="527">
        <v>0.2</v>
      </c>
      <c r="G165" s="527">
        <v>3.8</v>
      </c>
      <c r="H165" s="526">
        <v>22</v>
      </c>
      <c r="I165" s="527">
        <v>71</v>
      </c>
    </row>
    <row r="166" spans="1:11" ht="27" customHeight="1" x14ac:dyDescent="0.3">
      <c r="A166" s="493"/>
      <c r="B166" s="628"/>
      <c r="C166" s="538" t="s">
        <v>445</v>
      </c>
      <c r="D166" s="527">
        <v>250</v>
      </c>
      <c r="E166" s="533">
        <v>2.2999999999999998</v>
      </c>
      <c r="F166" s="533">
        <v>4.25</v>
      </c>
      <c r="G166" s="533">
        <v>15.13</v>
      </c>
      <c r="H166" s="533">
        <v>108</v>
      </c>
      <c r="I166" s="527">
        <v>144</v>
      </c>
    </row>
    <row r="167" spans="1:11" ht="17.25" customHeight="1" x14ac:dyDescent="0.3">
      <c r="A167" s="493"/>
      <c r="B167" s="628"/>
      <c r="C167" s="528" t="s">
        <v>13</v>
      </c>
      <c r="D167" s="527">
        <v>200</v>
      </c>
      <c r="E167" s="527">
        <v>11.4</v>
      </c>
      <c r="F167" s="527">
        <v>10.46</v>
      </c>
      <c r="G167" s="527">
        <v>49.44</v>
      </c>
      <c r="H167" s="527">
        <v>337.4</v>
      </c>
      <c r="I167" s="527">
        <v>237</v>
      </c>
    </row>
    <row r="168" spans="1:11" ht="17.25" customHeight="1" x14ac:dyDescent="0.3">
      <c r="A168" s="493"/>
      <c r="B168" s="628"/>
      <c r="C168" s="528" t="s">
        <v>442</v>
      </c>
      <c r="D168" s="527">
        <v>100</v>
      </c>
      <c r="E168" s="527">
        <v>10.64</v>
      </c>
      <c r="F168" s="527">
        <v>28.19</v>
      </c>
      <c r="G168" s="527">
        <v>2.89</v>
      </c>
      <c r="H168" s="526">
        <v>309</v>
      </c>
      <c r="I168" s="527">
        <v>260</v>
      </c>
    </row>
    <row r="169" spans="1:11" ht="17.25" customHeight="1" x14ac:dyDescent="0.3">
      <c r="A169" s="493"/>
      <c r="B169" s="628"/>
      <c r="C169" s="538" t="s">
        <v>482</v>
      </c>
      <c r="D169" s="520">
        <v>200</v>
      </c>
      <c r="E169" s="520">
        <v>0.5</v>
      </c>
      <c r="F169" s="520">
        <v>0</v>
      </c>
      <c r="G169" s="520">
        <v>27</v>
      </c>
      <c r="H169" s="520">
        <v>110</v>
      </c>
      <c r="I169" s="520">
        <v>508</v>
      </c>
    </row>
    <row r="170" spans="1:11" ht="17.25" customHeight="1" x14ac:dyDescent="0.3">
      <c r="A170" s="493"/>
      <c r="B170" s="628"/>
      <c r="C170" s="528" t="s">
        <v>105</v>
      </c>
      <c r="D170" s="527">
        <v>60</v>
      </c>
      <c r="E170" s="526">
        <v>4.2</v>
      </c>
      <c r="F170" s="526">
        <v>0.66</v>
      </c>
      <c r="G170" s="526">
        <v>24.18</v>
      </c>
      <c r="H170" s="526">
        <v>115.8</v>
      </c>
      <c r="I170" s="520">
        <v>516</v>
      </c>
    </row>
    <row r="171" spans="1:11" ht="17.25" customHeight="1" x14ac:dyDescent="0.3">
      <c r="A171" s="493"/>
      <c r="B171" s="625" t="s">
        <v>106</v>
      </c>
      <c r="C171" s="625"/>
      <c r="D171" s="530">
        <f>D165+D166+D167+D168+D169+D170</f>
        <v>910</v>
      </c>
      <c r="E171" s="530">
        <f t="shared" ref="E171:H171" si="27">E165+E166+E167+E168+E169+E170</f>
        <v>30.14</v>
      </c>
      <c r="F171" s="530">
        <f t="shared" si="27"/>
        <v>43.76</v>
      </c>
      <c r="G171" s="530">
        <f t="shared" si="27"/>
        <v>122.44</v>
      </c>
      <c r="H171" s="530">
        <f t="shared" si="27"/>
        <v>1002.1999999999999</v>
      </c>
      <c r="I171" s="520"/>
      <c r="J171" s="524">
        <f>H171/H175</f>
        <v>0.73461608942642476</v>
      </c>
    </row>
    <row r="172" spans="1:11" ht="17.25" customHeight="1" x14ac:dyDescent="0.3">
      <c r="A172" s="493"/>
      <c r="B172" s="626" t="s">
        <v>524</v>
      </c>
      <c r="C172" s="520" t="s">
        <v>525</v>
      </c>
      <c r="D172" s="520">
        <v>200</v>
      </c>
      <c r="E172" s="520">
        <v>5.7</v>
      </c>
      <c r="F172" s="520">
        <v>6.3</v>
      </c>
      <c r="G172" s="520">
        <v>7.8</v>
      </c>
      <c r="H172" s="520">
        <v>114</v>
      </c>
      <c r="I172" s="520">
        <v>280</v>
      </c>
    </row>
    <row r="173" spans="1:11" ht="17.25" customHeight="1" x14ac:dyDescent="0.3">
      <c r="A173" s="493"/>
      <c r="B173" s="627"/>
      <c r="C173" s="520" t="s">
        <v>526</v>
      </c>
      <c r="D173" s="520">
        <v>100</v>
      </c>
      <c r="E173" s="520">
        <v>7</v>
      </c>
      <c r="F173" s="520">
        <v>5</v>
      </c>
      <c r="G173" s="520">
        <v>58</v>
      </c>
      <c r="H173" s="520">
        <v>300</v>
      </c>
      <c r="I173" s="520"/>
    </row>
    <row r="174" spans="1:11" ht="17.25" customHeight="1" x14ac:dyDescent="0.3">
      <c r="A174" s="493"/>
      <c r="B174" s="625" t="s">
        <v>527</v>
      </c>
      <c r="C174" s="625"/>
      <c r="D174" s="551">
        <f>D172+D173</f>
        <v>300</v>
      </c>
      <c r="E174" s="551">
        <f t="shared" ref="E174:H174" si="28">E172+E173</f>
        <v>12.7</v>
      </c>
      <c r="F174" s="551">
        <f t="shared" si="28"/>
        <v>11.3</v>
      </c>
      <c r="G174" s="551">
        <f t="shared" si="28"/>
        <v>65.8</v>
      </c>
      <c r="H174" s="551">
        <f t="shared" si="28"/>
        <v>414</v>
      </c>
      <c r="I174" s="520"/>
      <c r="J174" s="524">
        <f>H174/H175</f>
        <v>0.3034634414513469</v>
      </c>
    </row>
    <row r="175" spans="1:11" ht="17.25" customHeight="1" x14ac:dyDescent="0.3">
      <c r="A175" s="493"/>
      <c r="B175" s="625" t="s">
        <v>107</v>
      </c>
      <c r="C175" s="625"/>
      <c r="D175" s="530">
        <f>D164+D171</f>
        <v>1510</v>
      </c>
      <c r="E175" s="530">
        <f>E164+E171</f>
        <v>43.18</v>
      </c>
      <c r="F175" s="530">
        <f>F164+F171</f>
        <v>53.03</v>
      </c>
      <c r="G175" s="530">
        <f>G164+G171</f>
        <v>178.36</v>
      </c>
      <c r="H175" s="530">
        <f>H164+H171</f>
        <v>1364.25</v>
      </c>
      <c r="I175" s="551"/>
    </row>
    <row r="176" spans="1:11" ht="17.25" customHeight="1" x14ac:dyDescent="0.3">
      <c r="A176" s="493"/>
      <c r="B176" s="629" t="s">
        <v>54</v>
      </c>
      <c r="C176" s="630"/>
      <c r="D176" s="630"/>
      <c r="E176" s="630"/>
      <c r="F176" s="630"/>
      <c r="G176" s="630"/>
      <c r="H176" s="630"/>
      <c r="I176" s="631"/>
    </row>
    <row r="177" spans="1:10" ht="17.25" customHeight="1" x14ac:dyDescent="0.3">
      <c r="A177" s="493"/>
      <c r="B177" s="626" t="s">
        <v>39</v>
      </c>
      <c r="C177" s="539" t="s">
        <v>118</v>
      </c>
      <c r="D177" s="540">
        <v>200</v>
      </c>
      <c r="E177" s="533">
        <v>5.62</v>
      </c>
      <c r="F177" s="533">
        <v>7.78</v>
      </c>
      <c r="G177" s="533">
        <v>39.020000000000003</v>
      </c>
      <c r="H177" s="533">
        <v>249.2</v>
      </c>
      <c r="I177" s="520">
        <v>181</v>
      </c>
    </row>
    <row r="178" spans="1:10" ht="17.25" customHeight="1" x14ac:dyDescent="0.3">
      <c r="A178" s="493"/>
      <c r="B178" s="628"/>
      <c r="C178" s="525" t="s">
        <v>119</v>
      </c>
      <c r="D178" s="520">
        <v>50</v>
      </c>
      <c r="E178" s="520">
        <v>3</v>
      </c>
      <c r="F178" s="520">
        <v>10.75</v>
      </c>
      <c r="G178" s="520">
        <v>18.25</v>
      </c>
      <c r="H178" s="520">
        <v>182.5</v>
      </c>
      <c r="I178" s="520">
        <v>1</v>
      </c>
    </row>
    <row r="179" spans="1:10" ht="17.25" customHeight="1" x14ac:dyDescent="0.3">
      <c r="A179" s="493"/>
      <c r="B179" s="628"/>
      <c r="C179" s="528" t="s">
        <v>1</v>
      </c>
      <c r="D179" s="520">
        <v>200</v>
      </c>
      <c r="E179" s="527">
        <v>0.1</v>
      </c>
      <c r="F179" s="527">
        <v>0</v>
      </c>
      <c r="G179" s="527">
        <v>15.2</v>
      </c>
      <c r="H179" s="527">
        <v>61</v>
      </c>
      <c r="I179" s="520">
        <v>494</v>
      </c>
    </row>
    <row r="180" spans="1:10" ht="17.25" hidden="1" customHeight="1" x14ac:dyDescent="0.3">
      <c r="A180" s="493"/>
      <c r="B180" s="552"/>
      <c r="C180" s="528" t="s">
        <v>321</v>
      </c>
      <c r="D180" s="527">
        <v>150</v>
      </c>
      <c r="E180" s="529">
        <v>1.5</v>
      </c>
      <c r="F180" s="529">
        <v>0.5</v>
      </c>
      <c r="G180" s="529">
        <v>21</v>
      </c>
      <c r="H180" s="529">
        <v>96</v>
      </c>
      <c r="I180" s="520">
        <v>112</v>
      </c>
    </row>
    <row r="181" spans="1:10" ht="17.25" customHeight="1" x14ac:dyDescent="0.3">
      <c r="A181" s="493"/>
      <c r="B181" s="625" t="s">
        <v>102</v>
      </c>
      <c r="C181" s="625"/>
      <c r="D181" s="530">
        <f>D177+D178+D179</f>
        <v>450</v>
      </c>
      <c r="E181" s="530">
        <f t="shared" ref="E181:H181" si="29">E177+E178+E179</f>
        <v>8.7200000000000006</v>
      </c>
      <c r="F181" s="530">
        <f t="shared" si="29"/>
        <v>18.53</v>
      </c>
      <c r="G181" s="530">
        <f t="shared" si="29"/>
        <v>72.47</v>
      </c>
      <c r="H181" s="530">
        <f t="shared" si="29"/>
        <v>492.7</v>
      </c>
      <c r="I181" s="520"/>
      <c r="J181" s="524">
        <f>H181/H192</f>
        <v>0.3700476923654662</v>
      </c>
    </row>
    <row r="182" spans="1:10" ht="17.25" customHeight="1" x14ac:dyDescent="0.3">
      <c r="A182" s="493"/>
      <c r="B182" s="626" t="s">
        <v>41</v>
      </c>
      <c r="C182" s="532" t="s">
        <v>218</v>
      </c>
      <c r="D182" s="520">
        <v>100</v>
      </c>
      <c r="E182" s="520">
        <v>0.9</v>
      </c>
      <c r="F182" s="520">
        <v>5.0999999999999996</v>
      </c>
      <c r="G182" s="520">
        <v>3.6</v>
      </c>
      <c r="H182" s="533">
        <v>64</v>
      </c>
      <c r="I182" s="527">
        <v>31</v>
      </c>
    </row>
    <row r="183" spans="1:10" ht="17.25" customHeight="1" x14ac:dyDescent="0.3">
      <c r="A183" s="493"/>
      <c r="B183" s="628"/>
      <c r="C183" s="528" t="s">
        <v>120</v>
      </c>
      <c r="D183" s="527">
        <v>250</v>
      </c>
      <c r="E183" s="527">
        <v>1.83</v>
      </c>
      <c r="F183" s="527">
        <v>5</v>
      </c>
      <c r="G183" s="527">
        <v>10.65</v>
      </c>
      <c r="H183" s="526">
        <v>95</v>
      </c>
      <c r="I183" s="527">
        <v>128</v>
      </c>
    </row>
    <row r="184" spans="1:10" ht="17.25" customHeight="1" x14ac:dyDescent="0.3">
      <c r="A184" s="493"/>
      <c r="B184" s="628"/>
      <c r="C184" s="528" t="s">
        <v>114</v>
      </c>
      <c r="D184" s="527">
        <v>200</v>
      </c>
      <c r="E184" s="527">
        <v>7.54</v>
      </c>
      <c r="F184" s="527">
        <v>0.9</v>
      </c>
      <c r="G184" s="527">
        <v>38.72</v>
      </c>
      <c r="H184" s="526">
        <v>193.2</v>
      </c>
      <c r="I184" s="527">
        <v>291</v>
      </c>
    </row>
    <row r="185" spans="1:10" ht="29.4" customHeight="1" x14ac:dyDescent="0.3">
      <c r="A185" s="493"/>
      <c r="B185" s="628"/>
      <c r="C185" s="528" t="s">
        <v>223</v>
      </c>
      <c r="D185" s="527">
        <v>100</v>
      </c>
      <c r="E185" s="542">
        <v>15.8</v>
      </c>
      <c r="F185" s="542">
        <v>16.420000000000002</v>
      </c>
      <c r="G185" s="526">
        <v>16.829999999999998</v>
      </c>
      <c r="H185" s="526">
        <v>278.75</v>
      </c>
      <c r="I185" s="527">
        <v>305</v>
      </c>
    </row>
    <row r="186" spans="1:10" ht="17.25" customHeight="1" x14ac:dyDescent="0.3">
      <c r="A186" s="493"/>
      <c r="B186" s="628"/>
      <c r="C186" s="528" t="s">
        <v>8</v>
      </c>
      <c r="D186" s="520">
        <v>200</v>
      </c>
      <c r="E186" s="520">
        <v>1</v>
      </c>
      <c r="F186" s="520">
        <v>0.2</v>
      </c>
      <c r="G186" s="520">
        <v>0.2</v>
      </c>
      <c r="H186" s="533">
        <v>92</v>
      </c>
      <c r="I186" s="527">
        <v>518</v>
      </c>
    </row>
    <row r="187" spans="1:10" ht="17.25" customHeight="1" x14ac:dyDescent="0.3">
      <c r="A187" s="493"/>
      <c r="B187" s="628"/>
      <c r="C187" s="528" t="s">
        <v>105</v>
      </c>
      <c r="D187" s="527">
        <v>60</v>
      </c>
      <c r="E187" s="526">
        <v>4.2</v>
      </c>
      <c r="F187" s="526">
        <v>0.66</v>
      </c>
      <c r="G187" s="526">
        <v>24.18</v>
      </c>
      <c r="H187" s="526">
        <v>115.8</v>
      </c>
      <c r="I187" s="520">
        <v>516</v>
      </c>
    </row>
    <row r="188" spans="1:10" ht="17.25" customHeight="1" x14ac:dyDescent="0.3">
      <c r="A188" s="493"/>
      <c r="B188" s="625" t="s">
        <v>106</v>
      </c>
      <c r="C188" s="625"/>
      <c r="D188" s="530">
        <f>D182+D183+D184+D185+D186+D187</f>
        <v>910</v>
      </c>
      <c r="E188" s="530">
        <f t="shared" ref="E188:H188" si="30">E182+E183+E184+E185+E186+E187</f>
        <v>31.27</v>
      </c>
      <c r="F188" s="530">
        <f t="shared" si="30"/>
        <v>28.28</v>
      </c>
      <c r="G188" s="530">
        <f t="shared" si="30"/>
        <v>94.18</v>
      </c>
      <c r="H188" s="530">
        <f t="shared" si="30"/>
        <v>838.75</v>
      </c>
      <c r="I188" s="520"/>
      <c r="J188" s="524">
        <f>H188/H192</f>
        <v>0.6299523076345338</v>
      </c>
    </row>
    <row r="189" spans="1:10" ht="15" customHeight="1" x14ac:dyDescent="0.3">
      <c r="A189" s="493"/>
      <c r="B189" s="626" t="s">
        <v>524</v>
      </c>
      <c r="C189" s="538" t="s">
        <v>530</v>
      </c>
      <c r="D189" s="520">
        <v>200</v>
      </c>
      <c r="E189" s="520">
        <v>3.16</v>
      </c>
      <c r="F189" s="520">
        <v>2.68</v>
      </c>
      <c r="G189" s="520">
        <v>15.94</v>
      </c>
      <c r="H189" s="520">
        <v>100.6</v>
      </c>
      <c r="I189" s="520">
        <v>379</v>
      </c>
    </row>
    <row r="190" spans="1:10" ht="16.2" customHeight="1" x14ac:dyDescent="0.3">
      <c r="A190" s="493"/>
      <c r="B190" s="627"/>
      <c r="C190" s="520" t="s">
        <v>528</v>
      </c>
      <c r="D190" s="520">
        <v>65</v>
      </c>
      <c r="E190" s="520">
        <v>4.55</v>
      </c>
      <c r="F190" s="520">
        <v>13.65</v>
      </c>
      <c r="G190" s="520">
        <v>34.450000000000003</v>
      </c>
      <c r="H190" s="520">
        <v>279.5</v>
      </c>
      <c r="I190" s="520"/>
    </row>
    <row r="191" spans="1:10" ht="17.25" customHeight="1" x14ac:dyDescent="0.3">
      <c r="A191" s="493"/>
      <c r="B191" s="625" t="s">
        <v>527</v>
      </c>
      <c r="C191" s="625"/>
      <c r="D191" s="551">
        <f>D189+D190</f>
        <v>265</v>
      </c>
      <c r="E191" s="551">
        <f t="shared" ref="E191:H191" si="31">E189+E190</f>
        <v>7.71</v>
      </c>
      <c r="F191" s="551">
        <f t="shared" si="31"/>
        <v>16.330000000000002</v>
      </c>
      <c r="G191" s="551">
        <f t="shared" si="31"/>
        <v>50.39</v>
      </c>
      <c r="H191" s="551">
        <f t="shared" si="31"/>
        <v>380.1</v>
      </c>
      <c r="I191" s="520"/>
      <c r="J191" s="524">
        <f>H191/H192</f>
        <v>0.28547823801119082</v>
      </c>
    </row>
    <row r="192" spans="1:10" ht="17.25" customHeight="1" x14ac:dyDescent="0.3">
      <c r="A192" s="493"/>
      <c r="B192" s="625" t="s">
        <v>107</v>
      </c>
      <c r="C192" s="625"/>
      <c r="D192" s="530">
        <f>D181+D188</f>
        <v>1360</v>
      </c>
      <c r="E192" s="530">
        <f>E181+E188</f>
        <v>39.99</v>
      </c>
      <c r="F192" s="530">
        <f>F181+F188</f>
        <v>46.81</v>
      </c>
      <c r="G192" s="530">
        <f>G181+G188</f>
        <v>166.65</v>
      </c>
      <c r="H192" s="530">
        <f>H181+H188</f>
        <v>1331.45</v>
      </c>
      <c r="I192" s="551"/>
    </row>
    <row r="193" spans="1:10" x14ac:dyDescent="0.3">
      <c r="A193" s="493"/>
      <c r="B193" s="568" t="s">
        <v>546</v>
      </c>
      <c r="C193" s="569"/>
      <c r="D193" s="569"/>
      <c r="E193" s="569"/>
      <c r="F193" s="569"/>
      <c r="G193" s="569"/>
      <c r="H193" s="569"/>
      <c r="I193" s="570"/>
    </row>
    <row r="194" spans="1:10" x14ac:dyDescent="0.3">
      <c r="A194" s="493"/>
      <c r="B194" s="629" t="s">
        <v>38</v>
      </c>
      <c r="C194" s="630"/>
      <c r="D194" s="630"/>
      <c r="E194" s="630"/>
      <c r="F194" s="630"/>
      <c r="G194" s="630"/>
      <c r="H194" s="630"/>
      <c r="I194" s="631"/>
    </row>
    <row r="195" spans="1:10" ht="17.25" customHeight="1" x14ac:dyDescent="0.3">
      <c r="A195" s="493"/>
      <c r="B195" s="643" t="s">
        <v>39</v>
      </c>
      <c r="C195" s="525" t="s">
        <v>5</v>
      </c>
      <c r="D195" s="520">
        <v>200</v>
      </c>
      <c r="E195" s="520">
        <v>17.239999999999998</v>
      </c>
      <c r="F195" s="520">
        <v>26.76</v>
      </c>
      <c r="G195" s="520">
        <v>4.62</v>
      </c>
      <c r="H195" s="520">
        <v>326.16000000000003</v>
      </c>
      <c r="I195" s="520">
        <v>301</v>
      </c>
    </row>
    <row r="196" spans="1:10" ht="17.25" customHeight="1" x14ac:dyDescent="0.3">
      <c r="A196" s="493"/>
      <c r="B196" s="644"/>
      <c r="C196" s="525" t="s">
        <v>58</v>
      </c>
      <c r="D196" s="520">
        <v>60</v>
      </c>
      <c r="E196" s="526">
        <v>4.5599999999999996</v>
      </c>
      <c r="F196" s="526">
        <v>0.48</v>
      </c>
      <c r="G196" s="526">
        <v>29.52</v>
      </c>
      <c r="H196" s="526">
        <v>141</v>
      </c>
      <c r="I196" s="520">
        <v>108</v>
      </c>
    </row>
    <row r="197" spans="1:10" ht="17.25" customHeight="1" x14ac:dyDescent="0.3">
      <c r="A197" s="493"/>
      <c r="B197" s="644"/>
      <c r="C197" s="525" t="s">
        <v>1</v>
      </c>
      <c r="D197" s="520">
        <v>200</v>
      </c>
      <c r="E197" s="527">
        <v>0.1</v>
      </c>
      <c r="F197" s="527">
        <v>0</v>
      </c>
      <c r="G197" s="527">
        <v>15.2</v>
      </c>
      <c r="H197" s="527">
        <v>61</v>
      </c>
      <c r="I197" s="520">
        <v>494</v>
      </c>
    </row>
    <row r="198" spans="1:10" ht="17.25" customHeight="1" x14ac:dyDescent="0.3">
      <c r="A198" s="493"/>
      <c r="B198" s="645"/>
      <c r="C198" s="528" t="s">
        <v>436</v>
      </c>
      <c r="D198" s="527">
        <v>150</v>
      </c>
      <c r="E198" s="529">
        <v>0.99</v>
      </c>
      <c r="F198" s="529">
        <v>0.22</v>
      </c>
      <c r="G198" s="529">
        <v>8.91</v>
      </c>
      <c r="H198" s="529">
        <v>47.3</v>
      </c>
      <c r="I198" s="520"/>
    </row>
    <row r="199" spans="1:10" ht="17.25" customHeight="1" x14ac:dyDescent="0.3">
      <c r="A199" s="493"/>
      <c r="B199" s="625" t="s">
        <v>102</v>
      </c>
      <c r="C199" s="625"/>
      <c r="D199" s="530">
        <f>D195+D196+D197+D198</f>
        <v>610</v>
      </c>
      <c r="E199" s="530">
        <f t="shared" ref="E199:G199" si="32">E195+E196+E197+E198</f>
        <v>22.889999999999997</v>
      </c>
      <c r="F199" s="530">
        <f t="shared" si="32"/>
        <v>27.46</v>
      </c>
      <c r="G199" s="530">
        <f t="shared" si="32"/>
        <v>58.25</v>
      </c>
      <c r="H199" s="530">
        <f>H195+H196+H197+H198</f>
        <v>575.46</v>
      </c>
      <c r="I199" s="551"/>
      <c r="J199" s="524">
        <f>H199/H210</f>
        <v>0.29576596116484899</v>
      </c>
    </row>
    <row r="200" spans="1:10" ht="17.25" customHeight="1" x14ac:dyDescent="0.3">
      <c r="A200" s="493"/>
      <c r="B200" s="626" t="s">
        <v>41</v>
      </c>
      <c r="C200" s="532" t="s">
        <v>218</v>
      </c>
      <c r="D200" s="520">
        <v>100</v>
      </c>
      <c r="E200" s="520">
        <v>0.9</v>
      </c>
      <c r="F200" s="520">
        <v>5.0999999999999996</v>
      </c>
      <c r="G200" s="520">
        <v>3.6</v>
      </c>
      <c r="H200" s="533">
        <v>64</v>
      </c>
      <c r="I200" s="527">
        <v>31</v>
      </c>
    </row>
    <row r="201" spans="1:10" ht="27.6" customHeight="1" x14ac:dyDescent="0.3">
      <c r="A201" s="493"/>
      <c r="B201" s="628"/>
      <c r="C201" s="528" t="s">
        <v>457</v>
      </c>
      <c r="D201" s="527">
        <v>250</v>
      </c>
      <c r="E201" s="527">
        <v>2.7</v>
      </c>
      <c r="F201" s="527">
        <v>2.85</v>
      </c>
      <c r="G201" s="527">
        <v>17.45</v>
      </c>
      <c r="H201" s="526">
        <v>118.25</v>
      </c>
      <c r="I201" s="527">
        <v>103</v>
      </c>
    </row>
    <row r="202" spans="1:10" ht="17.25" customHeight="1" x14ac:dyDescent="0.3">
      <c r="A202" s="493"/>
      <c r="B202" s="628"/>
      <c r="C202" s="528" t="s">
        <v>13</v>
      </c>
      <c r="D202" s="527">
        <v>200</v>
      </c>
      <c r="E202" s="527">
        <v>11.4</v>
      </c>
      <c r="F202" s="527">
        <v>10.46</v>
      </c>
      <c r="G202" s="527">
        <v>49.44</v>
      </c>
      <c r="H202" s="527">
        <v>337.4</v>
      </c>
      <c r="I202" s="527">
        <v>237</v>
      </c>
    </row>
    <row r="203" spans="1:10" ht="17.25" customHeight="1" x14ac:dyDescent="0.3">
      <c r="A203" s="493"/>
      <c r="B203" s="628"/>
      <c r="C203" s="528" t="s">
        <v>224</v>
      </c>
      <c r="D203" s="527">
        <v>100</v>
      </c>
      <c r="E203" s="527">
        <v>15.55</v>
      </c>
      <c r="F203" s="527">
        <v>11.55</v>
      </c>
      <c r="G203" s="527">
        <v>15.7</v>
      </c>
      <c r="H203" s="527">
        <v>228.75</v>
      </c>
      <c r="I203" s="527">
        <v>282</v>
      </c>
    </row>
    <row r="204" spans="1:10" ht="17.25" customHeight="1" x14ac:dyDescent="0.3">
      <c r="A204" s="493"/>
      <c r="B204" s="628"/>
      <c r="C204" s="528" t="s">
        <v>8</v>
      </c>
      <c r="D204" s="520">
        <v>200</v>
      </c>
      <c r="E204" s="520">
        <v>1</v>
      </c>
      <c r="F204" s="520">
        <v>0.2</v>
      </c>
      <c r="G204" s="520">
        <v>0.2</v>
      </c>
      <c r="H204" s="533">
        <v>92</v>
      </c>
      <c r="I204" s="527">
        <v>518</v>
      </c>
    </row>
    <row r="205" spans="1:10" ht="17.25" customHeight="1" x14ac:dyDescent="0.3">
      <c r="A205" s="493"/>
      <c r="B205" s="628"/>
      <c r="C205" s="528" t="s">
        <v>105</v>
      </c>
      <c r="D205" s="527">
        <v>60</v>
      </c>
      <c r="E205" s="526">
        <v>4.2</v>
      </c>
      <c r="F205" s="526">
        <v>0.66</v>
      </c>
      <c r="G205" s="526">
        <v>24.18</v>
      </c>
      <c r="H205" s="526">
        <v>115.8</v>
      </c>
      <c r="I205" s="520">
        <v>516</v>
      </c>
    </row>
    <row r="206" spans="1:10" ht="17.25" customHeight="1" x14ac:dyDescent="0.3">
      <c r="A206" s="493"/>
      <c r="B206" s="625" t="s">
        <v>106</v>
      </c>
      <c r="C206" s="625"/>
      <c r="D206" s="530">
        <f>D200+D201+D202+D203+D204+D205</f>
        <v>910</v>
      </c>
      <c r="E206" s="530">
        <f t="shared" ref="E206:H206" si="33">E200+E201+E202+E203+E204+E205</f>
        <v>35.75</v>
      </c>
      <c r="F206" s="530">
        <f t="shared" si="33"/>
        <v>30.82</v>
      </c>
      <c r="G206" s="530">
        <f t="shared" si="33"/>
        <v>110.57</v>
      </c>
      <c r="H206" s="530">
        <f t="shared" si="33"/>
        <v>956.19999999999993</v>
      </c>
      <c r="I206" s="533"/>
      <c r="J206" s="524">
        <f>H206/H210</f>
        <v>0.49145277181007985</v>
      </c>
    </row>
    <row r="207" spans="1:10" ht="17.25" customHeight="1" x14ac:dyDescent="0.3">
      <c r="A207" s="493"/>
      <c r="B207" s="626" t="s">
        <v>524</v>
      </c>
      <c r="C207" s="520" t="s">
        <v>525</v>
      </c>
      <c r="D207" s="520">
        <v>200</v>
      </c>
      <c r="E207" s="520">
        <v>5.7</v>
      </c>
      <c r="F207" s="520">
        <v>6.3</v>
      </c>
      <c r="G207" s="520">
        <v>7.8</v>
      </c>
      <c r="H207" s="520">
        <v>114</v>
      </c>
      <c r="I207" s="520">
        <v>280</v>
      </c>
    </row>
    <row r="208" spans="1:10" ht="17.25" customHeight="1" x14ac:dyDescent="0.3">
      <c r="A208" s="493"/>
      <c r="B208" s="627"/>
      <c r="C208" s="520" t="s">
        <v>526</v>
      </c>
      <c r="D208" s="520">
        <v>100</v>
      </c>
      <c r="E208" s="520">
        <v>7</v>
      </c>
      <c r="F208" s="520">
        <v>5</v>
      </c>
      <c r="G208" s="520">
        <v>58</v>
      </c>
      <c r="H208" s="520">
        <v>300</v>
      </c>
      <c r="I208" s="520"/>
    </row>
    <row r="209" spans="1:11" ht="17.25" customHeight="1" x14ac:dyDescent="0.3">
      <c r="A209" s="493"/>
      <c r="B209" s="625" t="s">
        <v>527</v>
      </c>
      <c r="C209" s="625"/>
      <c r="D209" s="551">
        <f>D207+D208</f>
        <v>300</v>
      </c>
      <c r="E209" s="551">
        <f t="shared" ref="E209:H209" si="34">E207+E208</f>
        <v>12.7</v>
      </c>
      <c r="F209" s="551">
        <f t="shared" si="34"/>
        <v>11.3</v>
      </c>
      <c r="G209" s="551">
        <f t="shared" si="34"/>
        <v>65.8</v>
      </c>
      <c r="H209" s="551">
        <f t="shared" si="34"/>
        <v>414</v>
      </c>
      <c r="I209" s="520"/>
      <c r="J209" s="524">
        <f>H209/H210</f>
        <v>0.21278126702507119</v>
      </c>
    </row>
    <row r="210" spans="1:11" ht="17.25" customHeight="1" x14ac:dyDescent="0.3">
      <c r="A210" s="493"/>
      <c r="B210" s="625" t="s">
        <v>107</v>
      </c>
      <c r="C210" s="625"/>
      <c r="D210" s="530">
        <f>D199+D206+D209</f>
        <v>1820</v>
      </c>
      <c r="E210" s="530">
        <f t="shared" ref="E210:H210" si="35">E199+E206+E209</f>
        <v>71.34</v>
      </c>
      <c r="F210" s="530">
        <f t="shared" si="35"/>
        <v>69.58</v>
      </c>
      <c r="G210" s="530">
        <f t="shared" si="35"/>
        <v>234.62</v>
      </c>
      <c r="H210" s="530">
        <f t="shared" si="35"/>
        <v>1945.6599999999999</v>
      </c>
      <c r="I210" s="530"/>
    </row>
    <row r="211" spans="1:11" ht="17.25" customHeight="1" x14ac:dyDescent="0.3">
      <c r="A211" s="493"/>
      <c r="B211" s="629" t="s">
        <v>46</v>
      </c>
      <c r="C211" s="630"/>
      <c r="D211" s="630"/>
      <c r="E211" s="630"/>
      <c r="F211" s="630"/>
      <c r="G211" s="630"/>
      <c r="H211" s="630"/>
      <c r="I211" s="631"/>
    </row>
    <row r="212" spans="1:11" ht="17.25" customHeight="1" x14ac:dyDescent="0.3">
      <c r="A212" s="493"/>
      <c r="B212" s="640" t="s">
        <v>39</v>
      </c>
      <c r="C212" s="525" t="s">
        <v>122</v>
      </c>
      <c r="D212" s="520" t="s">
        <v>411</v>
      </c>
      <c r="E212" s="520">
        <v>32</v>
      </c>
      <c r="F212" s="520">
        <v>33.6</v>
      </c>
      <c r="G212" s="520">
        <v>31.86</v>
      </c>
      <c r="H212" s="520">
        <v>566.66</v>
      </c>
      <c r="I212" s="520">
        <v>313</v>
      </c>
    </row>
    <row r="213" spans="1:11" ht="17.25" customHeight="1" x14ac:dyDescent="0.3">
      <c r="A213" s="493"/>
      <c r="B213" s="641"/>
      <c r="C213" s="525" t="s">
        <v>119</v>
      </c>
      <c r="D213" s="520">
        <v>50</v>
      </c>
      <c r="E213" s="520">
        <v>3</v>
      </c>
      <c r="F213" s="520">
        <v>10.75</v>
      </c>
      <c r="G213" s="520">
        <v>18.25</v>
      </c>
      <c r="H213" s="520">
        <v>182.5</v>
      </c>
      <c r="I213" s="520">
        <v>1</v>
      </c>
    </row>
    <row r="214" spans="1:11" ht="17.25" customHeight="1" x14ac:dyDescent="0.3">
      <c r="A214" s="493"/>
      <c r="B214" s="641"/>
      <c r="C214" s="534" t="s">
        <v>7</v>
      </c>
      <c r="D214" s="535">
        <v>200</v>
      </c>
      <c r="E214" s="534">
        <v>3.6</v>
      </c>
      <c r="F214" s="534">
        <v>3.3</v>
      </c>
      <c r="G214" s="534">
        <v>25</v>
      </c>
      <c r="H214" s="536">
        <v>144</v>
      </c>
      <c r="I214" s="520">
        <v>496</v>
      </c>
    </row>
    <row r="215" spans="1:11" ht="17.25" hidden="1" customHeight="1" x14ac:dyDescent="0.3">
      <c r="A215" s="493"/>
      <c r="B215" s="642"/>
      <c r="C215" s="528" t="s">
        <v>321</v>
      </c>
      <c r="D215" s="527">
        <v>143</v>
      </c>
      <c r="E215" s="529">
        <v>1.5</v>
      </c>
      <c r="F215" s="529">
        <v>0.5</v>
      </c>
      <c r="G215" s="529">
        <v>21</v>
      </c>
      <c r="H215" s="529">
        <v>96</v>
      </c>
      <c r="I215" s="520">
        <v>112</v>
      </c>
    </row>
    <row r="216" spans="1:11" ht="17.25" customHeight="1" x14ac:dyDescent="0.3">
      <c r="A216" s="493"/>
      <c r="B216" s="625" t="s">
        <v>102</v>
      </c>
      <c r="C216" s="625"/>
      <c r="D216" s="530">
        <f>226+D213+D214</f>
        <v>476</v>
      </c>
      <c r="E216" s="551">
        <f>E212+E213+E214</f>
        <v>38.6</v>
      </c>
      <c r="F216" s="551">
        <f t="shared" ref="F216:H216" si="36">F212+F213+F214</f>
        <v>47.65</v>
      </c>
      <c r="G216" s="551">
        <f t="shared" si="36"/>
        <v>75.11</v>
      </c>
      <c r="H216" s="551">
        <f t="shared" si="36"/>
        <v>893.16</v>
      </c>
      <c r="I216" s="520"/>
      <c r="J216" s="524">
        <f>H216/H226</f>
        <v>0.44883765339658477</v>
      </c>
    </row>
    <row r="217" spans="1:11" ht="17.25" customHeight="1" x14ac:dyDescent="0.3">
      <c r="A217" s="493"/>
      <c r="B217" s="626" t="s">
        <v>41</v>
      </c>
      <c r="C217" s="537" t="s">
        <v>439</v>
      </c>
      <c r="D217" s="527">
        <v>100</v>
      </c>
      <c r="E217" s="527">
        <v>1.1000000000000001</v>
      </c>
      <c r="F217" s="527">
        <v>0.2</v>
      </c>
      <c r="G217" s="527">
        <v>3.8</v>
      </c>
      <c r="H217" s="526">
        <v>22</v>
      </c>
      <c r="I217" s="527">
        <v>71</v>
      </c>
    </row>
    <row r="218" spans="1:11" ht="17.25" customHeight="1" x14ac:dyDescent="0.3">
      <c r="A218" s="493"/>
      <c r="B218" s="628"/>
      <c r="C218" s="528" t="s">
        <v>110</v>
      </c>
      <c r="D218" s="527">
        <v>250</v>
      </c>
      <c r="E218" s="527">
        <v>1.75</v>
      </c>
      <c r="F218" s="527">
        <v>4.9800000000000004</v>
      </c>
      <c r="G218" s="527">
        <v>7.78</v>
      </c>
      <c r="H218" s="527">
        <v>83</v>
      </c>
      <c r="I218" s="527">
        <v>142</v>
      </c>
    </row>
    <row r="219" spans="1:11" ht="17.25" customHeight="1" x14ac:dyDescent="0.3">
      <c r="A219" s="493"/>
      <c r="B219" s="628"/>
      <c r="C219" s="528" t="s">
        <v>440</v>
      </c>
      <c r="D219" s="520">
        <v>200</v>
      </c>
      <c r="E219" s="520">
        <v>19</v>
      </c>
      <c r="F219" s="520">
        <v>23.78</v>
      </c>
      <c r="G219" s="520">
        <v>31.56</v>
      </c>
      <c r="H219" s="533">
        <v>418.88</v>
      </c>
      <c r="I219" s="527">
        <v>131</v>
      </c>
    </row>
    <row r="220" spans="1:11" ht="25.2" customHeight="1" x14ac:dyDescent="0.3">
      <c r="A220" s="493"/>
      <c r="B220" s="628"/>
      <c r="C220" s="538" t="s">
        <v>430</v>
      </c>
      <c r="D220" s="520">
        <v>200</v>
      </c>
      <c r="E220" s="520">
        <v>0.2</v>
      </c>
      <c r="F220" s="520">
        <v>0</v>
      </c>
      <c r="G220" s="520">
        <v>19.8</v>
      </c>
      <c r="H220" s="520">
        <v>77</v>
      </c>
      <c r="I220" s="520">
        <v>296</v>
      </c>
    </row>
    <row r="221" spans="1:11" ht="17.25" customHeight="1" x14ac:dyDescent="0.3">
      <c r="A221" s="493"/>
      <c r="B221" s="628"/>
      <c r="C221" s="528" t="s">
        <v>105</v>
      </c>
      <c r="D221" s="527">
        <v>60</v>
      </c>
      <c r="E221" s="526">
        <v>4.2</v>
      </c>
      <c r="F221" s="526">
        <v>0.66</v>
      </c>
      <c r="G221" s="526">
        <v>24.18</v>
      </c>
      <c r="H221" s="526">
        <v>115.8</v>
      </c>
      <c r="I221" s="520">
        <v>516</v>
      </c>
    </row>
    <row r="222" spans="1:11" ht="17.25" customHeight="1" x14ac:dyDescent="0.3">
      <c r="A222" s="493"/>
      <c r="B222" s="625" t="s">
        <v>106</v>
      </c>
      <c r="C222" s="625"/>
      <c r="D222" s="530">
        <f>D217+D218+D219+D220+D221</f>
        <v>810</v>
      </c>
      <c r="E222" s="530">
        <f t="shared" ref="E222:G222" si="37">E217+E218+E219+E220+E221</f>
        <v>26.25</v>
      </c>
      <c r="F222" s="530">
        <f t="shared" si="37"/>
        <v>29.62</v>
      </c>
      <c r="G222" s="530">
        <f t="shared" si="37"/>
        <v>87.12</v>
      </c>
      <c r="H222" s="530">
        <f>H217+H218+H219+H220+H221</f>
        <v>716.68</v>
      </c>
      <c r="I222" s="520">
        <v>516</v>
      </c>
      <c r="J222" s="523">
        <f>H222/H226</f>
        <v>0.36015156235866402</v>
      </c>
      <c r="K222">
        <v>4</v>
      </c>
    </row>
    <row r="223" spans="1:11" ht="17.25" customHeight="1" x14ac:dyDescent="0.3">
      <c r="A223" s="493"/>
      <c r="B223" s="626" t="s">
        <v>524</v>
      </c>
      <c r="C223" s="538" t="s">
        <v>530</v>
      </c>
      <c r="D223" s="520">
        <v>200</v>
      </c>
      <c r="E223" s="520">
        <v>3.16</v>
      </c>
      <c r="F223" s="520">
        <v>2.68</v>
      </c>
      <c r="G223" s="520">
        <v>15.94</v>
      </c>
      <c r="H223" s="520">
        <v>100.6</v>
      </c>
      <c r="I223" s="520">
        <v>379</v>
      </c>
    </row>
    <row r="224" spans="1:11" ht="17.25" customHeight="1" x14ac:dyDescent="0.3">
      <c r="A224" s="493"/>
      <c r="B224" s="627"/>
      <c r="C224" s="520" t="s">
        <v>528</v>
      </c>
      <c r="D224" s="520">
        <v>65</v>
      </c>
      <c r="E224" s="520">
        <v>4.55</v>
      </c>
      <c r="F224" s="520">
        <v>13.65</v>
      </c>
      <c r="G224" s="520">
        <v>34.450000000000003</v>
      </c>
      <c r="H224" s="520">
        <v>279.5</v>
      </c>
      <c r="I224" s="520"/>
    </row>
    <row r="225" spans="1:11" ht="17.25" customHeight="1" x14ac:dyDescent="0.3">
      <c r="A225" s="493"/>
      <c r="B225" s="625" t="s">
        <v>527</v>
      </c>
      <c r="C225" s="625"/>
      <c r="D225" s="551">
        <f>D223+D224</f>
        <v>265</v>
      </c>
      <c r="E225" s="551">
        <f t="shared" ref="E225:H225" si="38">E223+E224</f>
        <v>7.71</v>
      </c>
      <c r="F225" s="551">
        <f t="shared" si="38"/>
        <v>16.330000000000002</v>
      </c>
      <c r="G225" s="551">
        <f t="shared" si="38"/>
        <v>50.39</v>
      </c>
      <c r="H225" s="551">
        <f t="shared" si="38"/>
        <v>380.1</v>
      </c>
      <c r="I225" s="520"/>
      <c r="J225" s="523">
        <f>H225/H226</f>
        <v>0.1910107842447511</v>
      </c>
      <c r="K225">
        <v>1</v>
      </c>
    </row>
    <row r="226" spans="1:11" ht="17.25" customHeight="1" x14ac:dyDescent="0.3">
      <c r="A226" s="493"/>
      <c r="B226" s="625" t="s">
        <v>107</v>
      </c>
      <c r="C226" s="625"/>
      <c r="D226" s="530">
        <f>D216+D222+D225</f>
        <v>1551</v>
      </c>
      <c r="E226" s="530">
        <f t="shared" ref="E226:H226" si="39">E216+E222+E225</f>
        <v>72.559999999999988</v>
      </c>
      <c r="F226" s="530">
        <f t="shared" si="39"/>
        <v>93.6</v>
      </c>
      <c r="G226" s="530">
        <f t="shared" si="39"/>
        <v>212.62</v>
      </c>
      <c r="H226" s="530">
        <f t="shared" si="39"/>
        <v>1989.94</v>
      </c>
      <c r="I226" s="551"/>
    </row>
    <row r="227" spans="1:11" ht="17.25" customHeight="1" x14ac:dyDescent="0.3">
      <c r="A227" s="493"/>
      <c r="B227" s="629" t="s">
        <v>55</v>
      </c>
      <c r="C227" s="630"/>
      <c r="D227" s="630"/>
      <c r="E227" s="630"/>
      <c r="F227" s="630"/>
      <c r="G227" s="630"/>
      <c r="H227" s="630"/>
      <c r="I227" s="631"/>
    </row>
    <row r="228" spans="1:11" ht="28.2" customHeight="1" x14ac:dyDescent="0.3">
      <c r="A228" s="493"/>
      <c r="B228" s="626" t="s">
        <v>39</v>
      </c>
      <c r="C228" s="528" t="s">
        <v>441</v>
      </c>
      <c r="D228" s="527">
        <v>200</v>
      </c>
      <c r="E228" s="527">
        <v>5.7</v>
      </c>
      <c r="F228" s="527">
        <v>5.26</v>
      </c>
      <c r="G228" s="527">
        <v>18.98</v>
      </c>
      <c r="H228" s="527">
        <v>146</v>
      </c>
      <c r="I228" s="520">
        <v>165</v>
      </c>
    </row>
    <row r="229" spans="1:11" ht="15.6" customHeight="1" x14ac:dyDescent="0.3">
      <c r="A229" s="493"/>
      <c r="B229" s="628"/>
      <c r="C229" s="525" t="s">
        <v>37</v>
      </c>
      <c r="D229" s="520">
        <v>50</v>
      </c>
      <c r="E229" s="520">
        <v>6.25</v>
      </c>
      <c r="F229" s="520">
        <v>3.75</v>
      </c>
      <c r="G229" s="520">
        <v>18.13</v>
      </c>
      <c r="H229" s="520">
        <v>133.75</v>
      </c>
      <c r="I229" s="520">
        <v>3</v>
      </c>
    </row>
    <row r="230" spans="1:11" ht="15.75" customHeight="1" x14ac:dyDescent="0.3">
      <c r="A230" s="493"/>
      <c r="B230" s="628"/>
      <c r="C230" s="520" t="s">
        <v>463</v>
      </c>
      <c r="D230" s="527">
        <v>200</v>
      </c>
      <c r="E230" s="527">
        <v>0.1</v>
      </c>
      <c r="F230" s="527">
        <v>0.04</v>
      </c>
      <c r="G230" s="527">
        <v>9.9</v>
      </c>
      <c r="H230" s="526">
        <v>35</v>
      </c>
      <c r="I230" s="520">
        <v>268</v>
      </c>
    </row>
    <row r="231" spans="1:11" ht="15.75" customHeight="1" x14ac:dyDescent="0.3">
      <c r="A231" s="493"/>
      <c r="B231" s="627"/>
      <c r="C231" s="528" t="s">
        <v>321</v>
      </c>
      <c r="D231" s="527">
        <v>150</v>
      </c>
      <c r="E231" s="529">
        <v>1.65</v>
      </c>
      <c r="F231" s="529">
        <v>0.55000000000000004</v>
      </c>
      <c r="G231" s="529">
        <v>23.1</v>
      </c>
      <c r="H231" s="529">
        <v>105.6</v>
      </c>
      <c r="I231" s="520"/>
    </row>
    <row r="232" spans="1:11" ht="17.25" customHeight="1" x14ac:dyDescent="0.3">
      <c r="A232" s="493"/>
      <c r="B232" s="625" t="s">
        <v>102</v>
      </c>
      <c r="C232" s="625"/>
      <c r="D232" s="530">
        <f>D228+D229+D230+D231</f>
        <v>600</v>
      </c>
      <c r="E232" s="530">
        <f t="shared" ref="E232:H232" si="40">E228+E229+E230+E231</f>
        <v>13.7</v>
      </c>
      <c r="F232" s="530">
        <f t="shared" si="40"/>
        <v>9.6</v>
      </c>
      <c r="G232" s="530">
        <f t="shared" si="40"/>
        <v>70.11</v>
      </c>
      <c r="H232" s="530">
        <f t="shared" si="40"/>
        <v>420.35</v>
      </c>
      <c r="I232" s="520"/>
      <c r="J232" s="524">
        <f>H232/H243</f>
        <v>0.33024315512432734</v>
      </c>
    </row>
    <row r="233" spans="1:11" ht="17.25" customHeight="1" x14ac:dyDescent="0.3">
      <c r="A233" s="493"/>
      <c r="B233" s="626" t="s">
        <v>41</v>
      </c>
      <c r="C233" s="532" t="s">
        <v>414</v>
      </c>
      <c r="D233" s="520">
        <v>100</v>
      </c>
      <c r="E233" s="520">
        <v>0.7</v>
      </c>
      <c r="F233" s="520">
        <v>0.1</v>
      </c>
      <c r="G233" s="520">
        <v>1.9</v>
      </c>
      <c r="H233" s="533">
        <v>12</v>
      </c>
      <c r="I233" s="527">
        <v>71</v>
      </c>
    </row>
    <row r="234" spans="1:11" ht="28.2" customHeight="1" x14ac:dyDescent="0.3">
      <c r="A234" s="493"/>
      <c r="B234" s="628"/>
      <c r="C234" s="528" t="s">
        <v>443</v>
      </c>
      <c r="D234" s="527">
        <v>250</v>
      </c>
      <c r="E234" s="526">
        <v>2.68</v>
      </c>
      <c r="F234" s="526">
        <v>2.5</v>
      </c>
      <c r="G234" s="526">
        <v>19.329999999999998</v>
      </c>
      <c r="H234" s="526">
        <v>112.5</v>
      </c>
      <c r="I234" s="527">
        <v>61</v>
      </c>
    </row>
    <row r="235" spans="1:11" ht="17.25" customHeight="1" x14ac:dyDescent="0.3">
      <c r="A235" s="493"/>
      <c r="B235" s="628"/>
      <c r="C235" s="528" t="s">
        <v>114</v>
      </c>
      <c r="D235" s="527">
        <v>200</v>
      </c>
      <c r="E235" s="527">
        <v>7.54</v>
      </c>
      <c r="F235" s="527">
        <v>0.9</v>
      </c>
      <c r="G235" s="527">
        <v>38.72</v>
      </c>
      <c r="H235" s="526">
        <v>193.2</v>
      </c>
      <c r="I235" s="527">
        <v>291</v>
      </c>
    </row>
    <row r="236" spans="1:11" ht="17.25" customHeight="1" x14ac:dyDescent="0.3">
      <c r="A236" s="493"/>
      <c r="B236" s="628"/>
      <c r="C236" s="528" t="s">
        <v>442</v>
      </c>
      <c r="D236" s="527">
        <v>100</v>
      </c>
      <c r="E236" s="527">
        <v>10.64</v>
      </c>
      <c r="F236" s="527">
        <v>28.19</v>
      </c>
      <c r="G236" s="527">
        <v>2.89</v>
      </c>
      <c r="H236" s="526">
        <v>309</v>
      </c>
      <c r="I236" s="527">
        <v>260</v>
      </c>
    </row>
    <row r="237" spans="1:11" ht="15.6" customHeight="1" x14ac:dyDescent="0.3">
      <c r="A237" s="493"/>
      <c r="B237" s="628"/>
      <c r="C237" s="538" t="s">
        <v>482</v>
      </c>
      <c r="D237" s="520">
        <v>200</v>
      </c>
      <c r="E237" s="520">
        <v>0.5</v>
      </c>
      <c r="F237" s="520">
        <v>0</v>
      </c>
      <c r="G237" s="520">
        <v>27</v>
      </c>
      <c r="H237" s="520">
        <v>110</v>
      </c>
      <c r="I237" s="520">
        <v>508</v>
      </c>
    </row>
    <row r="238" spans="1:11" ht="17.25" customHeight="1" x14ac:dyDescent="0.3">
      <c r="A238" s="493"/>
      <c r="B238" s="628"/>
      <c r="C238" s="528" t="s">
        <v>105</v>
      </c>
      <c r="D238" s="527">
        <v>60</v>
      </c>
      <c r="E238" s="526">
        <v>4.2</v>
      </c>
      <c r="F238" s="526">
        <v>0.66</v>
      </c>
      <c r="G238" s="526">
        <v>24.18</v>
      </c>
      <c r="H238" s="526">
        <v>115.8</v>
      </c>
      <c r="I238" s="520">
        <v>516</v>
      </c>
    </row>
    <row r="239" spans="1:11" ht="17.25" customHeight="1" x14ac:dyDescent="0.3">
      <c r="A239" s="493"/>
      <c r="B239" s="625" t="s">
        <v>106</v>
      </c>
      <c r="C239" s="625"/>
      <c r="D239" s="530">
        <f>D233+D234+D235+D236+D237+D238</f>
        <v>910</v>
      </c>
      <c r="E239" s="530">
        <f t="shared" ref="E239:H239" si="41">E233+E234+E235+E236+E237+E238</f>
        <v>26.26</v>
      </c>
      <c r="F239" s="530">
        <f t="shared" si="41"/>
        <v>32.35</v>
      </c>
      <c r="G239" s="530">
        <f t="shared" si="41"/>
        <v>114.02000000000001</v>
      </c>
      <c r="H239" s="530">
        <f t="shared" si="41"/>
        <v>852.5</v>
      </c>
      <c r="I239" s="520"/>
      <c r="J239" s="524">
        <f>H239/H243</f>
        <v>0.66975684487567277</v>
      </c>
    </row>
    <row r="240" spans="1:11" ht="17.399999999999999" customHeight="1" x14ac:dyDescent="0.3">
      <c r="A240" s="493"/>
      <c r="B240" s="626" t="s">
        <v>524</v>
      </c>
      <c r="C240" s="520" t="s">
        <v>525</v>
      </c>
      <c r="D240" s="520">
        <v>200</v>
      </c>
      <c r="E240" s="520">
        <v>5.7</v>
      </c>
      <c r="F240" s="520">
        <v>6.3</v>
      </c>
      <c r="G240" s="520">
        <v>7.8</v>
      </c>
      <c r="H240" s="520">
        <v>114</v>
      </c>
      <c r="I240" s="520">
        <v>280</v>
      </c>
    </row>
    <row r="241" spans="1:10" ht="17.399999999999999" customHeight="1" x14ac:dyDescent="0.3">
      <c r="A241" s="493"/>
      <c r="B241" s="627"/>
      <c r="C241" s="520" t="s">
        <v>529</v>
      </c>
      <c r="D241" s="520">
        <v>70</v>
      </c>
      <c r="E241" s="520">
        <v>5.6</v>
      </c>
      <c r="F241" s="520">
        <v>7.28</v>
      </c>
      <c r="G241" s="520">
        <v>46.2</v>
      </c>
      <c r="H241" s="520">
        <v>273.7</v>
      </c>
      <c r="I241" s="520"/>
    </row>
    <row r="242" spans="1:10" ht="17.399999999999999" customHeight="1" x14ac:dyDescent="0.3">
      <c r="A242" s="493"/>
      <c r="B242" s="625" t="s">
        <v>527</v>
      </c>
      <c r="C242" s="625"/>
      <c r="D242" s="551">
        <f>D240+D241</f>
        <v>270</v>
      </c>
      <c r="E242" s="551">
        <f t="shared" ref="E242:H242" si="42">E240+E241</f>
        <v>11.3</v>
      </c>
      <c r="F242" s="551">
        <f t="shared" si="42"/>
        <v>13.58</v>
      </c>
      <c r="G242" s="551">
        <f t="shared" si="42"/>
        <v>54</v>
      </c>
      <c r="H242" s="551">
        <f t="shared" si="42"/>
        <v>387.7</v>
      </c>
      <c r="I242" s="520"/>
      <c r="J242" s="524">
        <f>H242/H243</f>
        <v>0.30459205719448484</v>
      </c>
    </row>
    <row r="243" spans="1:10" ht="17.25" customHeight="1" x14ac:dyDescent="0.3">
      <c r="A243" s="493"/>
      <c r="B243" s="625" t="s">
        <v>107</v>
      </c>
      <c r="C243" s="625"/>
      <c r="D243" s="530">
        <f>D232+D239</f>
        <v>1510</v>
      </c>
      <c r="E243" s="530">
        <f>E232+E239</f>
        <v>39.96</v>
      </c>
      <c r="F243" s="530">
        <f>F232+F239</f>
        <v>41.95</v>
      </c>
      <c r="G243" s="530">
        <f>G232+G239</f>
        <v>184.13</v>
      </c>
      <c r="H243" s="530">
        <f>H232+H239</f>
        <v>1272.8499999999999</v>
      </c>
      <c r="I243" s="551"/>
    </row>
    <row r="244" spans="1:10" ht="17.25" customHeight="1" x14ac:dyDescent="0.3">
      <c r="A244" s="493"/>
      <c r="B244" s="629" t="s">
        <v>61</v>
      </c>
      <c r="C244" s="630"/>
      <c r="D244" s="630"/>
      <c r="E244" s="630"/>
      <c r="F244" s="630"/>
      <c r="G244" s="630"/>
      <c r="H244" s="630"/>
      <c r="I244" s="631"/>
    </row>
    <row r="245" spans="1:10" ht="17.25" customHeight="1" x14ac:dyDescent="0.3">
      <c r="A245" s="493"/>
      <c r="B245" s="634" t="s">
        <v>39</v>
      </c>
      <c r="C245" s="537" t="s">
        <v>116</v>
      </c>
      <c r="D245" s="527">
        <v>200</v>
      </c>
      <c r="E245" s="533">
        <v>6.2</v>
      </c>
      <c r="F245" s="533">
        <v>7.46</v>
      </c>
      <c r="G245" s="533">
        <v>30.86</v>
      </c>
      <c r="H245" s="533">
        <v>215.4</v>
      </c>
      <c r="I245" s="520">
        <v>262</v>
      </c>
    </row>
    <row r="246" spans="1:10" ht="17.25" customHeight="1" x14ac:dyDescent="0.3">
      <c r="A246" s="493"/>
      <c r="B246" s="635"/>
      <c r="C246" s="525" t="s">
        <v>119</v>
      </c>
      <c r="D246" s="520">
        <v>50</v>
      </c>
      <c r="E246" s="520">
        <v>3</v>
      </c>
      <c r="F246" s="520">
        <v>10.75</v>
      </c>
      <c r="G246" s="520">
        <v>18.25</v>
      </c>
      <c r="H246" s="520">
        <v>182.5</v>
      </c>
      <c r="I246" s="520">
        <v>1</v>
      </c>
    </row>
    <row r="247" spans="1:10" ht="17.25" customHeight="1" x14ac:dyDescent="0.3">
      <c r="A247" s="493"/>
      <c r="B247" s="635"/>
      <c r="C247" s="525" t="s">
        <v>1</v>
      </c>
      <c r="D247" s="520">
        <v>200</v>
      </c>
      <c r="E247" s="527">
        <v>0.1</v>
      </c>
      <c r="F247" s="527">
        <v>0</v>
      </c>
      <c r="G247" s="527">
        <v>15.2</v>
      </c>
      <c r="H247" s="527">
        <v>61</v>
      </c>
      <c r="I247" s="520">
        <v>494</v>
      </c>
    </row>
    <row r="248" spans="1:10" ht="17.25" hidden="1" customHeight="1" x14ac:dyDescent="0.3">
      <c r="A248" s="493"/>
      <c r="B248" s="636"/>
      <c r="C248" s="528" t="s">
        <v>321</v>
      </c>
      <c r="D248" s="527">
        <v>150</v>
      </c>
      <c r="E248" s="529">
        <v>1.5</v>
      </c>
      <c r="F248" s="529">
        <v>0.5</v>
      </c>
      <c r="G248" s="529">
        <v>21</v>
      </c>
      <c r="H248" s="529">
        <v>96</v>
      </c>
      <c r="I248" s="520">
        <v>112</v>
      </c>
    </row>
    <row r="249" spans="1:10" ht="17.25" customHeight="1" x14ac:dyDescent="0.3">
      <c r="A249" s="493"/>
      <c r="B249" s="625" t="s">
        <v>102</v>
      </c>
      <c r="C249" s="625"/>
      <c r="D249" s="530">
        <f>D245+D246+D247</f>
        <v>450</v>
      </c>
      <c r="E249" s="530">
        <f t="shared" ref="E249:H249" si="43">E245+E246+E247</f>
        <v>9.2999999999999989</v>
      </c>
      <c r="F249" s="530">
        <f t="shared" si="43"/>
        <v>18.21</v>
      </c>
      <c r="G249" s="530">
        <f t="shared" si="43"/>
        <v>64.31</v>
      </c>
      <c r="H249" s="530">
        <f t="shared" si="43"/>
        <v>458.9</v>
      </c>
      <c r="I249" s="520"/>
      <c r="J249" s="524">
        <f>H249/H260</f>
        <v>0.39023768017347682</v>
      </c>
    </row>
    <row r="250" spans="1:10" ht="17.25" customHeight="1" x14ac:dyDescent="0.3">
      <c r="A250" s="493"/>
      <c r="B250" s="632" t="s">
        <v>41</v>
      </c>
      <c r="C250" s="532" t="s">
        <v>218</v>
      </c>
      <c r="D250" s="520">
        <v>100</v>
      </c>
      <c r="E250" s="520">
        <v>0.9</v>
      </c>
      <c r="F250" s="520">
        <v>5.0999999999999996</v>
      </c>
      <c r="G250" s="520">
        <v>3.6</v>
      </c>
      <c r="H250" s="533">
        <v>64</v>
      </c>
      <c r="I250" s="527">
        <v>31</v>
      </c>
    </row>
    <row r="251" spans="1:10" ht="25.5" customHeight="1" x14ac:dyDescent="0.3">
      <c r="A251" s="493"/>
      <c r="B251" s="633"/>
      <c r="C251" s="528" t="s">
        <v>457</v>
      </c>
      <c r="D251" s="527">
        <v>250</v>
      </c>
      <c r="E251" s="527">
        <v>2.7</v>
      </c>
      <c r="F251" s="527">
        <v>2.85</v>
      </c>
      <c r="G251" s="527">
        <v>17.45</v>
      </c>
      <c r="H251" s="526">
        <v>118.25</v>
      </c>
      <c r="I251" s="527">
        <v>103</v>
      </c>
    </row>
    <row r="252" spans="1:10" ht="17.25" customHeight="1" x14ac:dyDescent="0.3">
      <c r="A252" s="493"/>
      <c r="B252" s="633"/>
      <c r="C252" s="528" t="s">
        <v>44</v>
      </c>
      <c r="D252" s="527">
        <v>200</v>
      </c>
      <c r="E252" s="527">
        <v>4.2</v>
      </c>
      <c r="F252" s="527">
        <v>8.8000000000000007</v>
      </c>
      <c r="G252" s="527">
        <v>21.8</v>
      </c>
      <c r="H252" s="527">
        <v>184</v>
      </c>
      <c r="I252" s="527">
        <v>429</v>
      </c>
    </row>
    <row r="253" spans="1:10" ht="22.2" customHeight="1" x14ac:dyDescent="0.3">
      <c r="A253" s="493"/>
      <c r="B253" s="633"/>
      <c r="C253" s="528" t="s">
        <v>506</v>
      </c>
      <c r="D253" s="527">
        <v>140</v>
      </c>
      <c r="E253" s="527">
        <v>13.3</v>
      </c>
      <c r="F253" s="527">
        <v>7.2</v>
      </c>
      <c r="G253" s="527">
        <v>6.3</v>
      </c>
      <c r="H253" s="527">
        <v>143</v>
      </c>
      <c r="I253" s="527">
        <v>78</v>
      </c>
    </row>
    <row r="254" spans="1:10" ht="17.25" customHeight="1" x14ac:dyDescent="0.3">
      <c r="A254" s="493"/>
      <c r="B254" s="633"/>
      <c r="C254" s="528" t="s">
        <v>8</v>
      </c>
      <c r="D254" s="520">
        <v>200</v>
      </c>
      <c r="E254" s="520">
        <v>1</v>
      </c>
      <c r="F254" s="520">
        <v>0.2</v>
      </c>
      <c r="G254" s="520">
        <v>0.2</v>
      </c>
      <c r="H254" s="533">
        <v>92</v>
      </c>
      <c r="I254" s="527">
        <v>518</v>
      </c>
    </row>
    <row r="255" spans="1:10" ht="17.25" customHeight="1" x14ac:dyDescent="0.3">
      <c r="A255" s="493"/>
      <c r="B255" s="633"/>
      <c r="C255" s="528" t="s">
        <v>105</v>
      </c>
      <c r="D255" s="527">
        <v>60</v>
      </c>
      <c r="E255" s="526">
        <v>4.2</v>
      </c>
      <c r="F255" s="526">
        <v>0.66</v>
      </c>
      <c r="G255" s="526">
        <v>24.18</v>
      </c>
      <c r="H255" s="526">
        <v>115.8</v>
      </c>
      <c r="I255" s="520">
        <v>516</v>
      </c>
    </row>
    <row r="256" spans="1:10" ht="15.6" customHeight="1" x14ac:dyDescent="0.3">
      <c r="A256" s="493"/>
      <c r="B256" s="625" t="s">
        <v>106</v>
      </c>
      <c r="C256" s="625"/>
      <c r="D256" s="530">
        <f>D250+D251+D252+D253+D254+D255</f>
        <v>950</v>
      </c>
      <c r="E256" s="530">
        <f t="shared" ref="E256:H256" si="44">E250+E251+E252+E253+E254+E255</f>
        <v>26.3</v>
      </c>
      <c r="F256" s="530">
        <f t="shared" si="44"/>
        <v>24.81</v>
      </c>
      <c r="G256" s="530">
        <f t="shared" si="44"/>
        <v>73.53</v>
      </c>
      <c r="H256" s="530">
        <f t="shared" si="44"/>
        <v>717.05</v>
      </c>
      <c r="I256" s="520"/>
      <c r="J256" s="524">
        <f>H256/H260</f>
        <v>0.60976231982652329</v>
      </c>
    </row>
    <row r="257" spans="1:10" ht="17.25" customHeight="1" x14ac:dyDescent="0.3">
      <c r="A257" s="493"/>
      <c r="B257" s="626" t="s">
        <v>524</v>
      </c>
      <c r="C257" s="538" t="s">
        <v>530</v>
      </c>
      <c r="D257" s="520">
        <v>200</v>
      </c>
      <c r="E257" s="520">
        <v>3.16</v>
      </c>
      <c r="F257" s="520">
        <v>2.68</v>
      </c>
      <c r="G257" s="520">
        <v>15.94</v>
      </c>
      <c r="H257" s="520">
        <v>100.6</v>
      </c>
      <c r="I257" s="520">
        <v>379</v>
      </c>
    </row>
    <row r="258" spans="1:10" ht="27" customHeight="1" x14ac:dyDescent="0.3">
      <c r="A258" s="493"/>
      <c r="B258" s="627"/>
      <c r="C258" s="529" t="s">
        <v>531</v>
      </c>
      <c r="D258" s="520">
        <v>70</v>
      </c>
      <c r="E258" s="520">
        <v>7.78</v>
      </c>
      <c r="F258" s="520">
        <v>8.3000000000000007</v>
      </c>
      <c r="G258" s="520">
        <v>29.9</v>
      </c>
      <c r="H258" s="520">
        <v>225.87</v>
      </c>
      <c r="I258" s="520"/>
    </row>
    <row r="259" spans="1:10" ht="17.25" customHeight="1" x14ac:dyDescent="0.3">
      <c r="A259" s="493"/>
      <c r="B259" s="625" t="s">
        <v>527</v>
      </c>
      <c r="C259" s="625"/>
      <c r="D259" s="551">
        <f>D257+D258</f>
        <v>270</v>
      </c>
      <c r="E259" s="551">
        <f t="shared" ref="E259:H259" si="45">E257+E258</f>
        <v>10.940000000000001</v>
      </c>
      <c r="F259" s="551">
        <f t="shared" si="45"/>
        <v>10.98</v>
      </c>
      <c r="G259" s="551">
        <f t="shared" si="45"/>
        <v>45.839999999999996</v>
      </c>
      <c r="H259" s="551">
        <f t="shared" si="45"/>
        <v>326.47000000000003</v>
      </c>
      <c r="I259" s="520"/>
      <c r="J259" s="524">
        <f>H259/H260</f>
        <v>0.27762234788894091</v>
      </c>
    </row>
    <row r="260" spans="1:10" ht="17.25" customHeight="1" x14ac:dyDescent="0.3">
      <c r="A260" s="493"/>
      <c r="B260" s="625" t="s">
        <v>107</v>
      </c>
      <c r="C260" s="625"/>
      <c r="D260" s="530">
        <f>D249+D256</f>
        <v>1400</v>
      </c>
      <c r="E260" s="530">
        <f>E249+E256</f>
        <v>35.6</v>
      </c>
      <c r="F260" s="530">
        <f>F249+F256</f>
        <v>43.019999999999996</v>
      </c>
      <c r="G260" s="530">
        <f>G249+G256</f>
        <v>137.84</v>
      </c>
      <c r="H260" s="530">
        <f>H249+H256</f>
        <v>1175.9499999999998</v>
      </c>
      <c r="I260" s="551"/>
    </row>
    <row r="262" spans="1:10" ht="17.25" customHeight="1" x14ac:dyDescent="0.3">
      <c r="A262" s="493"/>
      <c r="B262" s="637" t="s">
        <v>78</v>
      </c>
      <c r="C262" s="638"/>
      <c r="D262" s="639"/>
      <c r="E262" s="543">
        <f>(E40+E56+E73+E90+E107+E125+E142+E158+E175+E192+E210+E226+E243+E260)/14</f>
        <v>50.427142857142861</v>
      </c>
      <c r="F262" s="543">
        <f t="shared" ref="F262:H262" si="46">(F40+F56+F73+F90+F107+F125+F142+F158+F175+F192+F210+F226+F243+F260)/14</f>
        <v>54.977142857142859</v>
      </c>
      <c r="G262" s="543">
        <f t="shared" si="46"/>
        <v>182.16000000000003</v>
      </c>
      <c r="H262" s="543">
        <f t="shared" si="46"/>
        <v>1463.1335714285713</v>
      </c>
      <c r="I262" s="494"/>
    </row>
    <row r="263" spans="1:10" ht="17.25" customHeight="1" x14ac:dyDescent="0.3">
      <c r="A263" s="493"/>
      <c r="B263" s="637" t="s">
        <v>79</v>
      </c>
      <c r="C263" s="638"/>
      <c r="D263" s="639"/>
      <c r="E263" s="543">
        <v>46.2</v>
      </c>
      <c r="F263" s="543">
        <v>47.4</v>
      </c>
      <c r="G263" s="543">
        <v>201</v>
      </c>
      <c r="H263" s="543">
        <v>1410</v>
      </c>
      <c r="I263" s="494"/>
    </row>
    <row r="264" spans="1:10" ht="17.25" customHeight="1" x14ac:dyDescent="0.3">
      <c r="A264" s="493"/>
      <c r="B264" s="637" t="s">
        <v>80</v>
      </c>
      <c r="C264" s="638"/>
      <c r="D264" s="639"/>
      <c r="E264" s="544">
        <f>E262/E263*100</f>
        <v>109.14965986394559</v>
      </c>
      <c r="F264" s="544">
        <f t="shared" ref="F264:H264" si="47">F262/F263*100</f>
        <v>115.9855334538879</v>
      </c>
      <c r="G264" s="544">
        <f t="shared" si="47"/>
        <v>90.626865671641795</v>
      </c>
      <c r="H264" s="544">
        <f t="shared" si="47"/>
        <v>103.76833839918945</v>
      </c>
      <c r="I264" s="494"/>
    </row>
  </sheetData>
  <mergeCells count="129">
    <mergeCell ref="B263:D263"/>
    <mergeCell ref="B264:D264"/>
    <mergeCell ref="B193:I193"/>
    <mergeCell ref="B194:I194"/>
    <mergeCell ref="B195:B198"/>
    <mergeCell ref="B199:C199"/>
    <mergeCell ref="B200:B205"/>
    <mergeCell ref="B206:C206"/>
    <mergeCell ref="B207:B208"/>
    <mergeCell ref="B209:C209"/>
    <mergeCell ref="B228:B231"/>
    <mergeCell ref="B232:C232"/>
    <mergeCell ref="B233:B238"/>
    <mergeCell ref="B239:C239"/>
    <mergeCell ref="B240:B241"/>
    <mergeCell ref="B242:C242"/>
    <mergeCell ref="B217:B221"/>
    <mergeCell ref="B222:C222"/>
    <mergeCell ref="B223:B224"/>
    <mergeCell ref="B225:C225"/>
    <mergeCell ref="B226:C226"/>
    <mergeCell ref="B227:I227"/>
    <mergeCell ref="B257:B258"/>
    <mergeCell ref="B259:C259"/>
    <mergeCell ref="B182:B187"/>
    <mergeCell ref="B188:C188"/>
    <mergeCell ref="B189:B190"/>
    <mergeCell ref="B191:C191"/>
    <mergeCell ref="B192:C192"/>
    <mergeCell ref="B262:D262"/>
    <mergeCell ref="B210:C210"/>
    <mergeCell ref="B211:I211"/>
    <mergeCell ref="B212:B215"/>
    <mergeCell ref="B216:C216"/>
    <mergeCell ref="B260:C260"/>
    <mergeCell ref="B243:C243"/>
    <mergeCell ref="B244:I244"/>
    <mergeCell ref="B245:B248"/>
    <mergeCell ref="B249:C249"/>
    <mergeCell ref="B250:B255"/>
    <mergeCell ref="B256:C256"/>
    <mergeCell ref="B172:B173"/>
    <mergeCell ref="B174:C174"/>
    <mergeCell ref="B175:C175"/>
    <mergeCell ref="B176:I176"/>
    <mergeCell ref="B177:B179"/>
    <mergeCell ref="B181:C181"/>
    <mergeCell ref="B158:C158"/>
    <mergeCell ref="B159:I159"/>
    <mergeCell ref="B160:B163"/>
    <mergeCell ref="B164:C164"/>
    <mergeCell ref="B165:B170"/>
    <mergeCell ref="B171:C171"/>
    <mergeCell ref="B144:B147"/>
    <mergeCell ref="B148:C148"/>
    <mergeCell ref="B149:B153"/>
    <mergeCell ref="B154:C154"/>
    <mergeCell ref="B155:B156"/>
    <mergeCell ref="B157:C157"/>
    <mergeCell ref="B132:B137"/>
    <mergeCell ref="B138:C138"/>
    <mergeCell ref="B139:B140"/>
    <mergeCell ref="B141:C141"/>
    <mergeCell ref="B142:C142"/>
    <mergeCell ref="B143:I143"/>
    <mergeCell ref="B122:B123"/>
    <mergeCell ref="B124:C124"/>
    <mergeCell ref="B125:C125"/>
    <mergeCell ref="B126:I126"/>
    <mergeCell ref="B127:B129"/>
    <mergeCell ref="B131:C131"/>
    <mergeCell ref="B108:I108"/>
    <mergeCell ref="B109:I109"/>
    <mergeCell ref="B110:B113"/>
    <mergeCell ref="B114:C114"/>
    <mergeCell ref="B115:B120"/>
    <mergeCell ref="B121:C121"/>
    <mergeCell ref="B96:C96"/>
    <mergeCell ref="B97:B102"/>
    <mergeCell ref="B103:C103"/>
    <mergeCell ref="B104:B105"/>
    <mergeCell ref="B106:C106"/>
    <mergeCell ref="B107:C107"/>
    <mergeCell ref="B86:C86"/>
    <mergeCell ref="B87:B88"/>
    <mergeCell ref="B89:C89"/>
    <mergeCell ref="B90:C90"/>
    <mergeCell ref="B91:I91"/>
    <mergeCell ref="B92:B94"/>
    <mergeCell ref="B72:C72"/>
    <mergeCell ref="B73:C73"/>
    <mergeCell ref="B74:I74"/>
    <mergeCell ref="B75:B78"/>
    <mergeCell ref="B79:C79"/>
    <mergeCell ref="B80:B85"/>
    <mergeCell ref="B57:I57"/>
    <mergeCell ref="B58:B61"/>
    <mergeCell ref="B62:C62"/>
    <mergeCell ref="B63:B68"/>
    <mergeCell ref="B69:C69"/>
    <mergeCell ref="B70:B71"/>
    <mergeCell ref="B46:C46"/>
    <mergeCell ref="B47:B51"/>
    <mergeCell ref="B52:C52"/>
    <mergeCell ref="B53:B54"/>
    <mergeCell ref="B55:C55"/>
    <mergeCell ref="B56:C56"/>
    <mergeCell ref="B36:C36"/>
    <mergeCell ref="B37:B38"/>
    <mergeCell ref="B39:C39"/>
    <mergeCell ref="B40:C40"/>
    <mergeCell ref="B41:I41"/>
    <mergeCell ref="B42:B45"/>
    <mergeCell ref="I21:I22"/>
    <mergeCell ref="B23:I23"/>
    <mergeCell ref="B24:I24"/>
    <mergeCell ref="B25:B28"/>
    <mergeCell ref="B29:C29"/>
    <mergeCell ref="B30:B35"/>
    <mergeCell ref="B13:I13"/>
    <mergeCell ref="B14:I14"/>
    <mergeCell ref="B15:I15"/>
    <mergeCell ref="B16:I16"/>
    <mergeCell ref="B17:I17"/>
    <mergeCell ref="B21:B22"/>
    <mergeCell ref="C21:C22"/>
    <mergeCell ref="D21:D22"/>
    <mergeCell ref="E21:G21"/>
    <mergeCell ref="H21:H22"/>
  </mergeCells>
  <pageMargins left="0.70866141732283472" right="0.70866141732283472" top="0.23622047244094491" bottom="0.23622047244094491" header="0.31496062992125984" footer="0.31496062992125984"/>
  <pageSetup paperSize="9" scale="93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77"/>
  <sheetViews>
    <sheetView zoomScale="70" zoomScaleNormal="70" workbookViewId="0">
      <pane xSplit="5" ySplit="1" topLeftCell="F1168" activePane="bottomRight" state="frozen"/>
      <selection pane="topRight" activeCell="F1" sqref="F1"/>
      <selection pane="bottomLeft" activeCell="A2" sqref="A2"/>
      <selection pane="bottomRight" activeCell="F1201" sqref="F1201"/>
    </sheetView>
  </sheetViews>
  <sheetFormatPr defaultRowHeight="14.4" x14ac:dyDescent="0.3"/>
  <cols>
    <col min="1" max="1" width="6.33203125" customWidth="1"/>
    <col min="2" max="2" width="1.44140625" customWidth="1"/>
    <col min="3" max="4" width="0" hidden="1" customWidth="1"/>
    <col min="5" max="5" width="11.77734375" style="303" customWidth="1"/>
    <col min="6" max="6" width="59.77734375" style="303" customWidth="1"/>
    <col min="7" max="7" width="10.33203125" customWidth="1"/>
    <col min="8" max="8" width="9.6640625" customWidth="1"/>
    <col min="9" max="9" width="8.5546875" customWidth="1"/>
    <col min="11" max="11" width="11.6640625" style="275" customWidth="1"/>
    <col min="12" max="12" width="7.88671875" customWidth="1"/>
    <col min="13" max="13" width="12.44140625" customWidth="1"/>
    <col min="14" max="14" width="11.6640625" customWidth="1"/>
  </cols>
  <sheetData>
    <row r="1" spans="1:14" ht="15" thickBot="1" x14ac:dyDescent="0.35">
      <c r="A1" t="s">
        <v>244</v>
      </c>
      <c r="G1" s="254" t="s">
        <v>138</v>
      </c>
      <c r="H1" s="255" t="s">
        <v>139</v>
      </c>
      <c r="I1" s="256" t="s">
        <v>140</v>
      </c>
      <c r="J1" s="159" t="s">
        <v>141</v>
      </c>
      <c r="L1">
        <v>169</v>
      </c>
      <c r="M1" s="158">
        <f>(K3+K109+K235+K356+K470+K591+K727+K832+K942+K1057+K3+K109+K235+K356)/14</f>
        <v>168.02188635714285</v>
      </c>
      <c r="N1" s="284">
        <f>L1-M1</f>
        <v>0.97811364285715285</v>
      </c>
    </row>
    <row r="2" spans="1:14" ht="15" thickBot="1" x14ac:dyDescent="0.35"/>
    <row r="3" spans="1:14" s="273" customFormat="1" ht="21.6" thickBot="1" x14ac:dyDescent="0.45">
      <c r="E3" s="304"/>
      <c r="F3" s="464" t="s">
        <v>127</v>
      </c>
      <c r="I3" s="274"/>
      <c r="K3" s="463">
        <f>K6+K16+K33+K36+K39+K47+K66+K78+K97+K100+K104+K106</f>
        <v>216.21029500000003</v>
      </c>
    </row>
    <row r="4" spans="1:14" ht="21.6" thickBot="1" x14ac:dyDescent="0.35">
      <c r="A4" t="e">
        <f>(G28+G126+G213+G247+G344+G381+G443+G484+#REF!+G577+G607+G623+G707+G739+G748+#REF!+G858+G959+G1047+G1071+G1086+G1121+G1161)/10</f>
        <v>#REF!</v>
      </c>
      <c r="E4" s="447" t="s">
        <v>453</v>
      </c>
      <c r="F4" s="446" t="s">
        <v>446</v>
      </c>
      <c r="I4" s="96"/>
      <c r="K4" s="277"/>
    </row>
    <row r="5" spans="1:14" ht="16.2" thickBot="1" x14ac:dyDescent="0.35">
      <c r="A5" t="s">
        <v>217</v>
      </c>
      <c r="F5" s="306" t="s">
        <v>136</v>
      </c>
      <c r="I5" s="96"/>
      <c r="K5" s="277"/>
    </row>
    <row r="6" spans="1:14" ht="16.2" thickBot="1" x14ac:dyDescent="0.35">
      <c r="F6" s="307" t="s">
        <v>137</v>
      </c>
      <c r="G6" s="106" t="s">
        <v>138</v>
      </c>
      <c r="H6" s="107" t="s">
        <v>139</v>
      </c>
      <c r="I6" s="108" t="s">
        <v>140</v>
      </c>
      <c r="J6" s="109" t="s">
        <v>141</v>
      </c>
      <c r="K6" s="449">
        <f>J7+J9+J12+J14</f>
        <v>50.740900000000003</v>
      </c>
    </row>
    <row r="7" spans="1:14" ht="16.2" thickBot="1" x14ac:dyDescent="0.35">
      <c r="F7" s="308" t="s">
        <v>142</v>
      </c>
      <c r="G7" s="111">
        <v>123.08</v>
      </c>
      <c r="H7" s="112">
        <v>123.08</v>
      </c>
      <c r="I7" s="113">
        <v>300</v>
      </c>
      <c r="J7" s="114">
        <f>G7*I7/1000</f>
        <v>36.923999999999999</v>
      </c>
      <c r="K7" s="450"/>
      <c r="M7" s="158">
        <f>J7+J125+J243+J606+J812+J837+J955</f>
        <v>80.779999999999987</v>
      </c>
      <c r="N7">
        <f>G7+G125+G243+G606+G812+G837+G955</f>
        <v>371.28</v>
      </c>
    </row>
    <row r="8" spans="1:14" ht="16.2" thickBot="1" x14ac:dyDescent="0.35">
      <c r="F8" s="308" t="s">
        <v>143</v>
      </c>
      <c r="G8" s="111">
        <v>138</v>
      </c>
      <c r="H8" s="112">
        <v>138</v>
      </c>
      <c r="I8" s="113"/>
      <c r="J8" s="114"/>
      <c r="K8" s="450"/>
    </row>
    <row r="9" spans="1:14" ht="16.2" thickBot="1" x14ac:dyDescent="0.35">
      <c r="F9" s="308" t="s">
        <v>144</v>
      </c>
      <c r="G9" s="111">
        <v>76.92</v>
      </c>
      <c r="H9" s="112">
        <v>76.92</v>
      </c>
      <c r="I9" s="113">
        <v>57.5</v>
      </c>
      <c r="J9" s="114">
        <f>G9*I9/1000</f>
        <v>4.4229000000000003</v>
      </c>
      <c r="K9" s="450"/>
    </row>
    <row r="10" spans="1:14" ht="16.2" thickBot="1" x14ac:dyDescent="0.35">
      <c r="F10" s="308" t="s">
        <v>145</v>
      </c>
      <c r="G10" s="111">
        <v>51.7</v>
      </c>
      <c r="H10" s="112">
        <v>51.7</v>
      </c>
      <c r="I10" s="113"/>
      <c r="J10" s="114"/>
      <c r="K10" s="450"/>
    </row>
    <row r="11" spans="1:14" ht="16.2" thickBot="1" x14ac:dyDescent="0.35">
      <c r="F11" s="309" t="s">
        <v>146</v>
      </c>
      <c r="G11" s="116" t="s">
        <v>147</v>
      </c>
      <c r="H11" s="117">
        <v>190</v>
      </c>
      <c r="I11" s="113"/>
      <c r="J11" s="114"/>
      <c r="K11" s="450"/>
    </row>
    <row r="12" spans="1:14" ht="16.2" thickBot="1" x14ac:dyDescent="0.35">
      <c r="F12" s="308" t="s">
        <v>148</v>
      </c>
      <c r="G12" s="111">
        <v>7.7</v>
      </c>
      <c r="H12" s="112">
        <v>7.7</v>
      </c>
      <c r="I12" s="113">
        <v>610</v>
      </c>
      <c r="J12" s="114">
        <f>G12*I12/1000</f>
        <v>4.6970000000000001</v>
      </c>
      <c r="K12" s="450"/>
    </row>
    <row r="13" spans="1:14" ht="16.2" thickBot="1" x14ac:dyDescent="0.35">
      <c r="F13" s="309" t="s">
        <v>149</v>
      </c>
      <c r="G13" s="116" t="s">
        <v>147</v>
      </c>
      <c r="H13" s="117">
        <v>183</v>
      </c>
      <c r="I13" s="113"/>
      <c r="J13" s="114"/>
      <c r="K13" s="450"/>
    </row>
    <row r="14" spans="1:14" ht="16.2" thickBot="1" x14ac:dyDescent="0.35">
      <c r="F14" s="308" t="s">
        <v>148</v>
      </c>
      <c r="G14" s="111">
        <v>7.7</v>
      </c>
      <c r="H14" s="112">
        <v>7.7</v>
      </c>
      <c r="I14" s="113">
        <v>610</v>
      </c>
      <c r="J14" s="114">
        <f>G14*I14/1000</f>
        <v>4.6970000000000001</v>
      </c>
      <c r="K14" s="450"/>
    </row>
    <row r="15" spans="1:14" ht="15.6" x14ac:dyDescent="0.3">
      <c r="F15" s="310"/>
      <c r="I15" s="96"/>
      <c r="K15" s="450"/>
    </row>
    <row r="16" spans="1:14" ht="21" x14ac:dyDescent="0.3">
      <c r="F16" s="445" t="s">
        <v>448</v>
      </c>
      <c r="G16" s="119"/>
      <c r="H16" s="119"/>
      <c r="I16" s="120"/>
      <c r="J16" s="121"/>
      <c r="K16" s="449">
        <f>J23</f>
        <v>6.2090000000000005</v>
      </c>
    </row>
    <row r="17" spans="5:11" ht="15.6" x14ac:dyDescent="0.3">
      <c r="E17"/>
      <c r="F17" s="613" t="s">
        <v>151</v>
      </c>
      <c r="G17" s="613"/>
      <c r="H17" s="613"/>
      <c r="I17" s="613"/>
      <c r="J17" s="613"/>
      <c r="K17" s="451"/>
    </row>
    <row r="18" spans="5:11" ht="16.2" thickBot="1" x14ac:dyDescent="0.35">
      <c r="E18"/>
      <c r="F18" s="312" t="s">
        <v>136</v>
      </c>
      <c r="G18" s="119"/>
      <c r="H18" s="119"/>
      <c r="I18" s="120"/>
      <c r="J18" s="121"/>
      <c r="K18" s="450"/>
    </row>
    <row r="19" spans="5:11" ht="16.2" thickBot="1" x14ac:dyDescent="0.35">
      <c r="E19"/>
      <c r="F19" s="313" t="s">
        <v>137</v>
      </c>
      <c r="G19" s="124" t="s">
        <v>138</v>
      </c>
      <c r="H19" s="125" t="s">
        <v>139</v>
      </c>
      <c r="I19" s="120"/>
      <c r="J19" s="121"/>
      <c r="K19" s="450"/>
    </row>
    <row r="20" spans="5:11" ht="16.2" thickBot="1" x14ac:dyDescent="0.35">
      <c r="E20"/>
      <c r="F20" s="314" t="s">
        <v>153</v>
      </c>
      <c r="G20" s="127">
        <v>1</v>
      </c>
      <c r="H20" s="128">
        <v>1</v>
      </c>
      <c r="I20" s="120" t="s">
        <v>449</v>
      </c>
      <c r="J20" s="129">
        <f>G20*I20/1000</f>
        <v>0.65</v>
      </c>
      <c r="K20" s="450"/>
    </row>
    <row r="21" spans="5:11" ht="16.2" thickBot="1" x14ac:dyDescent="0.35">
      <c r="E21"/>
      <c r="F21" s="314" t="s">
        <v>155</v>
      </c>
      <c r="G21" s="127">
        <v>54</v>
      </c>
      <c r="H21" s="128">
        <v>54</v>
      </c>
      <c r="I21" s="120"/>
      <c r="J21" s="121"/>
      <c r="K21" s="450"/>
    </row>
    <row r="22" spans="5:11" ht="15.6" x14ac:dyDescent="0.3">
      <c r="E22"/>
      <c r="F22" s="315"/>
      <c r="G22" s="131"/>
      <c r="H22" s="131"/>
      <c r="I22" s="120"/>
      <c r="J22" s="121"/>
      <c r="K22" s="450"/>
    </row>
    <row r="23" spans="5:11" ht="21" x14ac:dyDescent="0.3">
      <c r="E23"/>
      <c r="F23" s="445" t="s">
        <v>499</v>
      </c>
      <c r="G23" s="119"/>
      <c r="H23" s="119"/>
      <c r="I23" s="120"/>
      <c r="J23" s="133">
        <f>J27+J28+J29</f>
        <v>6.2090000000000005</v>
      </c>
      <c r="K23" s="450"/>
    </row>
    <row r="24" spans="5:11" ht="15.6" x14ac:dyDescent="0.3">
      <c r="E24"/>
      <c r="F24" s="613" t="s">
        <v>151</v>
      </c>
      <c r="G24" s="613"/>
      <c r="H24" s="613"/>
      <c r="I24" s="613"/>
      <c r="J24" s="613"/>
      <c r="K24" s="450"/>
    </row>
    <row r="25" spans="5:11" ht="16.2" thickBot="1" x14ac:dyDescent="0.35">
      <c r="E25"/>
      <c r="F25" s="312" t="s">
        <v>136</v>
      </c>
      <c r="G25" s="119"/>
      <c r="H25" s="119"/>
      <c r="I25" s="120"/>
      <c r="J25" s="121"/>
      <c r="K25" s="450"/>
    </row>
    <row r="26" spans="5:11" ht="16.2" thickBot="1" x14ac:dyDescent="0.35">
      <c r="E26"/>
      <c r="F26" s="313" t="s">
        <v>137</v>
      </c>
      <c r="G26" s="124" t="s">
        <v>138</v>
      </c>
      <c r="H26" s="125" t="s">
        <v>139</v>
      </c>
      <c r="I26" s="120"/>
      <c r="J26" s="121"/>
      <c r="K26" s="450"/>
    </row>
    <row r="27" spans="5:11" ht="16.2" thickBot="1" x14ac:dyDescent="0.35">
      <c r="E27"/>
      <c r="F27" s="314" t="s">
        <v>500</v>
      </c>
      <c r="G27" s="134" t="s">
        <v>147</v>
      </c>
      <c r="H27" s="128">
        <v>50</v>
      </c>
      <c r="I27" s="120"/>
      <c r="J27" s="135">
        <f>J20</f>
        <v>0.65</v>
      </c>
      <c r="K27" s="450"/>
    </row>
    <row r="28" spans="5:11" ht="16.2" thickBot="1" x14ac:dyDescent="0.35">
      <c r="E28"/>
      <c r="F28" s="314" t="s">
        <v>158</v>
      </c>
      <c r="G28" s="127">
        <v>15</v>
      </c>
      <c r="H28" s="128">
        <v>15</v>
      </c>
      <c r="I28" s="120" t="s">
        <v>450</v>
      </c>
      <c r="J28" s="135">
        <f>G28*I28/1000</f>
        <v>1.095</v>
      </c>
      <c r="K28" s="450"/>
    </row>
    <row r="29" spans="5:11" ht="16.2" thickBot="1" x14ac:dyDescent="0.35">
      <c r="E29"/>
      <c r="F29" s="314" t="s">
        <v>160</v>
      </c>
      <c r="G29" s="127">
        <v>8</v>
      </c>
      <c r="H29" s="128">
        <v>7</v>
      </c>
      <c r="I29" s="120" t="s">
        <v>451</v>
      </c>
      <c r="J29" s="135">
        <f>G29*I29/1000</f>
        <v>4.4640000000000004</v>
      </c>
      <c r="K29" s="450"/>
    </row>
    <row r="30" spans="5:11" ht="16.2" thickBot="1" x14ac:dyDescent="0.35">
      <c r="E30"/>
      <c r="F30" s="314" t="s">
        <v>155</v>
      </c>
      <c r="G30" s="127">
        <v>150</v>
      </c>
      <c r="H30" s="128">
        <v>150</v>
      </c>
      <c r="I30" s="120"/>
      <c r="J30" s="121"/>
      <c r="K30" s="450"/>
    </row>
    <row r="31" spans="5:11" ht="15.6" x14ac:dyDescent="0.3">
      <c r="E31"/>
      <c r="F31" s="317"/>
      <c r="G31" s="137"/>
      <c r="H31" s="137"/>
      <c r="I31" s="120"/>
      <c r="J31" s="129"/>
      <c r="K31" s="450"/>
    </row>
    <row r="32" spans="5:11" ht="21" x14ac:dyDescent="0.3">
      <c r="E32"/>
      <c r="F32" s="454" t="s">
        <v>447</v>
      </c>
      <c r="G32" s="137"/>
      <c r="H32" s="137"/>
      <c r="I32" s="120"/>
      <c r="J32" s="129"/>
      <c r="K32" s="450"/>
    </row>
    <row r="33" spans="5:11" ht="15.6" x14ac:dyDescent="0.3">
      <c r="E33"/>
      <c r="F33" s="318" t="s">
        <v>58</v>
      </c>
      <c r="G33" s="139">
        <v>60</v>
      </c>
      <c r="H33" s="139">
        <v>60</v>
      </c>
      <c r="I33" s="120" t="s">
        <v>452</v>
      </c>
      <c r="J33" s="129">
        <f>G33*I33/1000</f>
        <v>3.0054000000000003</v>
      </c>
      <c r="K33" s="449">
        <f>J33</f>
        <v>3.0054000000000003</v>
      </c>
    </row>
    <row r="34" spans="5:11" ht="15.6" x14ac:dyDescent="0.3">
      <c r="J34" s="129"/>
      <c r="K34" s="452"/>
    </row>
    <row r="35" spans="5:11" ht="21" x14ac:dyDescent="0.4">
      <c r="F35" s="455" t="s">
        <v>542</v>
      </c>
      <c r="J35" s="129"/>
      <c r="K35" s="452"/>
    </row>
    <row r="36" spans="5:11" ht="15.6" x14ac:dyDescent="0.3">
      <c r="E36"/>
      <c r="F36" s="303" t="s">
        <v>436</v>
      </c>
      <c r="G36">
        <v>150</v>
      </c>
      <c r="I36">
        <v>342</v>
      </c>
      <c r="J36" s="129">
        <f t="shared" ref="J36" si="0">G36*I36/1000</f>
        <v>51.3</v>
      </c>
      <c r="K36" s="453">
        <f>G36*I36/1000</f>
        <v>51.3</v>
      </c>
    </row>
    <row r="37" spans="5:11" ht="15.6" x14ac:dyDescent="0.3">
      <c r="K37" s="452"/>
    </row>
    <row r="38" spans="5:11" ht="16.2" thickBot="1" x14ac:dyDescent="0.35">
      <c r="K38" s="452"/>
    </row>
    <row r="39" spans="5:11" ht="21.6" thickBot="1" x14ac:dyDescent="0.35">
      <c r="E39" s="447" t="s">
        <v>455</v>
      </c>
      <c r="F39" s="456" t="s">
        <v>456</v>
      </c>
      <c r="K39" s="453">
        <f>J41+J42+J44+J45</f>
        <v>9.849000000000002</v>
      </c>
    </row>
    <row r="40" spans="5:11" ht="16.2" thickBot="1" x14ac:dyDescent="0.35">
      <c r="E40"/>
      <c r="F40" s="320" t="s">
        <v>137</v>
      </c>
      <c r="G40" s="106" t="s">
        <v>138</v>
      </c>
      <c r="H40" s="107" t="s">
        <v>139</v>
      </c>
      <c r="K40" s="452"/>
    </row>
    <row r="41" spans="5:11" ht="16.2" thickBot="1" x14ac:dyDescent="0.35">
      <c r="E41"/>
      <c r="F41" s="321" t="s">
        <v>246</v>
      </c>
      <c r="G41" s="111">
        <v>57</v>
      </c>
      <c r="H41" s="112">
        <v>48</v>
      </c>
      <c r="I41">
        <v>90</v>
      </c>
      <c r="J41">
        <f>G41*I41/1000</f>
        <v>5.13</v>
      </c>
      <c r="K41" s="452"/>
    </row>
    <row r="42" spans="5:11" ht="16.2" thickBot="1" x14ac:dyDescent="0.35">
      <c r="E42"/>
      <c r="F42" s="321" t="s">
        <v>247</v>
      </c>
      <c r="G42" s="111">
        <v>44</v>
      </c>
      <c r="H42" s="112">
        <v>35</v>
      </c>
      <c r="I42">
        <v>85</v>
      </c>
      <c r="J42">
        <f t="shared" ref="J42:J45" si="1">G42*I42/1000</f>
        <v>3.74</v>
      </c>
      <c r="K42" s="452"/>
    </row>
    <row r="43" spans="5:11" ht="16.2" thickBot="1" x14ac:dyDescent="0.35">
      <c r="E43"/>
      <c r="F43" s="321" t="s">
        <v>248</v>
      </c>
      <c r="G43" s="111">
        <v>15</v>
      </c>
      <c r="H43" s="112">
        <v>12</v>
      </c>
      <c r="K43" s="452"/>
    </row>
    <row r="44" spans="5:11" ht="16.2" thickBot="1" x14ac:dyDescent="0.35">
      <c r="E44"/>
      <c r="F44" s="321" t="s">
        <v>249</v>
      </c>
      <c r="G44" s="111">
        <v>14</v>
      </c>
      <c r="H44" s="112">
        <v>12</v>
      </c>
      <c r="I44">
        <v>21</v>
      </c>
      <c r="J44">
        <f t="shared" si="1"/>
        <v>0.29399999999999998</v>
      </c>
      <c r="K44" s="452"/>
    </row>
    <row r="45" spans="5:11" ht="16.2" thickBot="1" x14ac:dyDescent="0.35">
      <c r="E45"/>
      <c r="F45" s="321" t="s">
        <v>250</v>
      </c>
      <c r="G45" s="111">
        <v>5</v>
      </c>
      <c r="H45" s="112">
        <v>5</v>
      </c>
      <c r="I45">
        <v>137</v>
      </c>
      <c r="J45">
        <f t="shared" si="1"/>
        <v>0.68500000000000005</v>
      </c>
      <c r="K45" s="452"/>
    </row>
    <row r="46" spans="5:11" ht="15.6" x14ac:dyDescent="0.3">
      <c r="K46" s="452"/>
    </row>
    <row r="47" spans="5:11" ht="21" x14ac:dyDescent="0.3">
      <c r="E47"/>
      <c r="F47" s="456" t="s">
        <v>251</v>
      </c>
      <c r="K47" s="453">
        <f>J50+J53+J56+J57+J58+J63+J64</f>
        <v>3.8220000000000005</v>
      </c>
    </row>
    <row r="48" spans="5:11" ht="16.2" thickBot="1" x14ac:dyDescent="0.35">
      <c r="E48"/>
      <c r="F48" s="322" t="s">
        <v>252</v>
      </c>
      <c r="K48" s="452"/>
    </row>
    <row r="49" spans="5:11" ht="16.2" thickBot="1" x14ac:dyDescent="0.35">
      <c r="E49"/>
      <c r="F49" s="323" t="s">
        <v>137</v>
      </c>
      <c r="G49" s="419" t="s">
        <v>138</v>
      </c>
      <c r="H49" s="420" t="s">
        <v>139</v>
      </c>
      <c r="I49" s="421"/>
      <c r="J49" s="421"/>
      <c r="K49" s="452"/>
    </row>
    <row r="50" spans="5:11" ht="16.2" thickBot="1" x14ac:dyDescent="0.35">
      <c r="E50"/>
      <c r="F50" s="321" t="s">
        <v>253</v>
      </c>
      <c r="G50" s="422">
        <v>100</v>
      </c>
      <c r="H50" s="423">
        <v>75</v>
      </c>
      <c r="I50" s="421">
        <v>27</v>
      </c>
      <c r="J50" s="421">
        <f>G50*I50/1000</f>
        <v>2.7</v>
      </c>
      <c r="K50" s="452"/>
    </row>
    <row r="51" spans="5:11" ht="16.2" thickBot="1" x14ac:dyDescent="0.35">
      <c r="E51"/>
      <c r="F51" s="321" t="s">
        <v>254</v>
      </c>
      <c r="G51" s="422">
        <v>2</v>
      </c>
      <c r="H51" s="423">
        <v>2</v>
      </c>
      <c r="I51" s="421"/>
      <c r="J51" s="421"/>
      <c r="K51" s="452"/>
    </row>
    <row r="52" spans="5:11" ht="16.2" thickBot="1" x14ac:dyDescent="0.35">
      <c r="E52"/>
      <c r="F52" s="321" t="s">
        <v>255</v>
      </c>
      <c r="G52" s="422">
        <v>2</v>
      </c>
      <c r="H52" s="423">
        <v>2</v>
      </c>
      <c r="I52" s="421"/>
      <c r="J52" s="421"/>
      <c r="K52" s="452"/>
    </row>
    <row r="53" spans="5:11" ht="16.2" thickBot="1" x14ac:dyDescent="0.35">
      <c r="E53"/>
      <c r="F53" s="321" t="s">
        <v>256</v>
      </c>
      <c r="G53" s="422">
        <v>2</v>
      </c>
      <c r="H53" s="423">
        <v>2</v>
      </c>
      <c r="I53" s="421">
        <v>59</v>
      </c>
      <c r="J53" s="421">
        <f>G53*I53/1000</f>
        <v>0.11799999999999999</v>
      </c>
      <c r="K53" s="452"/>
    </row>
    <row r="54" spans="5:11" ht="16.2" thickBot="1" x14ac:dyDescent="0.35">
      <c r="E54"/>
      <c r="F54" s="321" t="s">
        <v>257</v>
      </c>
      <c r="G54" s="424" t="s">
        <v>147</v>
      </c>
      <c r="H54" s="423">
        <v>2</v>
      </c>
      <c r="I54" s="421"/>
      <c r="J54" s="421"/>
      <c r="K54" s="452"/>
    </row>
    <row r="55" spans="5:11" ht="16.2" thickBot="1" x14ac:dyDescent="0.35">
      <c r="E55"/>
      <c r="F55" s="321" t="s">
        <v>258</v>
      </c>
      <c r="G55" s="422">
        <v>2</v>
      </c>
      <c r="H55" s="423">
        <v>2</v>
      </c>
      <c r="I55" s="421"/>
      <c r="J55" s="421"/>
      <c r="K55" s="452"/>
    </row>
    <row r="56" spans="5:11" ht="16.2" thickBot="1" x14ac:dyDescent="0.35">
      <c r="E56"/>
      <c r="F56" s="321" t="s">
        <v>259</v>
      </c>
      <c r="G56" s="422">
        <v>12.5</v>
      </c>
      <c r="H56" s="423">
        <v>10</v>
      </c>
      <c r="I56" s="421">
        <v>30</v>
      </c>
      <c r="J56" s="421">
        <f>G56*I56/1000</f>
        <v>0.375</v>
      </c>
      <c r="K56" s="452"/>
    </row>
    <row r="57" spans="5:11" ht="16.2" thickBot="1" x14ac:dyDescent="0.35">
      <c r="E57"/>
      <c r="F57" s="321" t="s">
        <v>260</v>
      </c>
      <c r="G57" s="422">
        <v>12</v>
      </c>
      <c r="H57" s="423">
        <v>10</v>
      </c>
      <c r="I57" s="421">
        <v>21</v>
      </c>
      <c r="J57" s="421">
        <f>G57*I57/1000</f>
        <v>0.252</v>
      </c>
      <c r="K57" s="452"/>
    </row>
    <row r="58" spans="5:11" ht="16.2" thickBot="1" x14ac:dyDescent="0.35">
      <c r="E58"/>
      <c r="F58" s="321" t="s">
        <v>250</v>
      </c>
      <c r="G58" s="422">
        <v>2.5</v>
      </c>
      <c r="H58" s="423">
        <v>2.5</v>
      </c>
      <c r="I58" s="421">
        <v>137</v>
      </c>
      <c r="J58" s="421">
        <f>G58*I58/1000</f>
        <v>0.34250000000000003</v>
      </c>
      <c r="K58" s="452"/>
    </row>
    <row r="59" spans="5:11" ht="16.2" thickBot="1" x14ac:dyDescent="0.35">
      <c r="E59"/>
      <c r="F59" s="457" t="s">
        <v>261</v>
      </c>
      <c r="G59" s="422" t="s">
        <v>147</v>
      </c>
      <c r="H59" s="423">
        <v>175</v>
      </c>
      <c r="I59" s="421"/>
      <c r="J59" s="421"/>
      <c r="K59" s="452"/>
    </row>
    <row r="60" spans="5:11" ht="16.2" thickBot="1" x14ac:dyDescent="0.35">
      <c r="E60"/>
      <c r="F60" s="321" t="s">
        <v>262</v>
      </c>
      <c r="G60" s="422">
        <v>175</v>
      </c>
      <c r="H60" s="423">
        <v>175</v>
      </c>
      <c r="I60" s="421"/>
      <c r="J60" s="421"/>
      <c r="K60" s="452"/>
    </row>
    <row r="61" spans="5:11" ht="16.2" thickBot="1" x14ac:dyDescent="0.35">
      <c r="E61"/>
      <c r="F61" s="321" t="s">
        <v>263</v>
      </c>
      <c r="G61" s="422">
        <v>175</v>
      </c>
      <c r="H61" s="423">
        <v>175</v>
      </c>
      <c r="I61" s="421"/>
      <c r="J61" s="421"/>
      <c r="K61" s="452"/>
    </row>
    <row r="62" spans="5:11" ht="16.2" thickBot="1" x14ac:dyDescent="0.35">
      <c r="E62"/>
      <c r="F62" s="321" t="s">
        <v>145</v>
      </c>
      <c r="G62" s="422">
        <v>175</v>
      </c>
      <c r="H62" s="423">
        <v>175</v>
      </c>
      <c r="I62" s="421"/>
      <c r="J62" s="421"/>
      <c r="K62" s="452"/>
    </row>
    <row r="63" spans="5:11" ht="16.2" thickBot="1" x14ac:dyDescent="0.35">
      <c r="E63"/>
      <c r="F63" s="321" t="s">
        <v>264</v>
      </c>
      <c r="G63" s="422">
        <v>0.01</v>
      </c>
      <c r="H63" s="423">
        <v>0.01</v>
      </c>
      <c r="I63" s="425">
        <v>900</v>
      </c>
      <c r="J63" s="421">
        <f>G63*I63/1000</f>
        <v>8.9999999999999993E-3</v>
      </c>
      <c r="K63" s="452"/>
    </row>
    <row r="64" spans="5:11" ht="16.2" thickBot="1" x14ac:dyDescent="0.35">
      <c r="E64"/>
      <c r="F64" s="321" t="s">
        <v>265</v>
      </c>
      <c r="G64" s="422">
        <v>1.5</v>
      </c>
      <c r="H64" s="423">
        <v>1.5</v>
      </c>
      <c r="I64" s="421">
        <v>17</v>
      </c>
      <c r="J64" s="421">
        <f>G64*I64/1000</f>
        <v>2.5499999999999998E-2</v>
      </c>
      <c r="K64" s="452"/>
    </row>
    <row r="65" spans="5:11" ht="15.6" x14ac:dyDescent="0.3">
      <c r="K65" s="452"/>
    </row>
    <row r="66" spans="5:11" ht="21" x14ac:dyDescent="0.3">
      <c r="E66"/>
      <c r="F66" s="456" t="s">
        <v>266</v>
      </c>
      <c r="K66" s="453">
        <f>J73+J76</f>
        <v>14.23</v>
      </c>
    </row>
    <row r="67" spans="5:11" ht="15.6" x14ac:dyDescent="0.3">
      <c r="E67"/>
      <c r="F67" s="324" t="s">
        <v>267</v>
      </c>
      <c r="K67" s="452"/>
    </row>
    <row r="68" spans="5:11" ht="15.6" x14ac:dyDescent="0.3">
      <c r="E68"/>
      <c r="F68" s="324" t="s">
        <v>166</v>
      </c>
      <c r="K68" s="452"/>
    </row>
    <row r="69" spans="5:11" ht="15.6" x14ac:dyDescent="0.3">
      <c r="K69" s="452"/>
    </row>
    <row r="70" spans="5:11" ht="15.6" x14ac:dyDescent="0.3">
      <c r="E70"/>
      <c r="F70" s="325" t="s">
        <v>167</v>
      </c>
      <c r="K70" s="452"/>
    </row>
    <row r="71" spans="5:11" ht="16.2" thickBot="1" x14ac:dyDescent="0.35">
      <c r="E71"/>
      <c r="F71" s="322" t="s">
        <v>136</v>
      </c>
      <c r="K71" s="452"/>
    </row>
    <row r="72" spans="5:11" ht="16.2" thickBot="1" x14ac:dyDescent="0.35">
      <c r="E72"/>
      <c r="F72" s="323" t="s">
        <v>137</v>
      </c>
      <c r="G72" s="419" t="s">
        <v>138</v>
      </c>
      <c r="H72" s="420" t="s">
        <v>139</v>
      </c>
      <c r="I72" s="421"/>
      <c r="J72" s="421"/>
      <c r="K72" s="452"/>
    </row>
    <row r="73" spans="5:11" ht="16.2" thickBot="1" x14ac:dyDescent="0.35">
      <c r="E73"/>
      <c r="F73" s="321" t="s">
        <v>269</v>
      </c>
      <c r="G73" s="422">
        <v>92</v>
      </c>
      <c r="H73" s="423">
        <v>92</v>
      </c>
      <c r="I73" s="421">
        <v>95</v>
      </c>
      <c r="J73" s="421">
        <f>G73*I73/1000</f>
        <v>8.74</v>
      </c>
      <c r="K73" s="452"/>
    </row>
    <row r="74" spans="5:11" ht="16.2" thickBot="1" x14ac:dyDescent="0.35">
      <c r="E74"/>
      <c r="F74" s="321" t="s">
        <v>155</v>
      </c>
      <c r="G74" s="422">
        <v>136</v>
      </c>
      <c r="H74" s="423">
        <v>136</v>
      </c>
      <c r="I74" s="421"/>
      <c r="J74" s="421"/>
      <c r="K74" s="452"/>
    </row>
    <row r="75" spans="5:11" ht="16.2" thickBot="1" x14ac:dyDescent="0.35">
      <c r="E75"/>
      <c r="F75" s="326" t="s">
        <v>270</v>
      </c>
      <c r="G75" s="424" t="s">
        <v>147</v>
      </c>
      <c r="H75" s="426">
        <v>192</v>
      </c>
      <c r="I75" s="421"/>
      <c r="J75" s="421"/>
      <c r="K75" s="452"/>
    </row>
    <row r="76" spans="5:11" ht="16.2" thickBot="1" x14ac:dyDescent="0.35">
      <c r="E76"/>
      <c r="F76" s="321" t="s">
        <v>148</v>
      </c>
      <c r="G76" s="422">
        <v>9</v>
      </c>
      <c r="H76" s="423">
        <v>9</v>
      </c>
      <c r="I76" s="421">
        <v>610</v>
      </c>
      <c r="J76" s="421">
        <f>G76*I76/1000</f>
        <v>5.49</v>
      </c>
      <c r="K76" s="452"/>
    </row>
    <row r="77" spans="5:11" ht="15.6" x14ac:dyDescent="0.3">
      <c r="K77" s="452"/>
    </row>
    <row r="78" spans="5:11" ht="21" x14ac:dyDescent="0.3">
      <c r="E78"/>
      <c r="F78" s="456" t="s">
        <v>271</v>
      </c>
      <c r="K78" s="453">
        <f>J86+J89+J90+J92+J94</f>
        <v>38.040395000000004</v>
      </c>
    </row>
    <row r="79" spans="5:11" ht="15.6" x14ac:dyDescent="0.3">
      <c r="E79"/>
      <c r="F79" s="328" t="s">
        <v>272</v>
      </c>
      <c r="K79" s="452"/>
    </row>
    <row r="80" spans="5:11" ht="15.6" x14ac:dyDescent="0.3">
      <c r="E80"/>
      <c r="F80" s="328" t="s">
        <v>166</v>
      </c>
      <c r="K80" s="452"/>
    </row>
    <row r="81" spans="5:11" ht="15.6" x14ac:dyDescent="0.3">
      <c r="K81" s="452"/>
    </row>
    <row r="82" spans="5:11" ht="15.6" x14ac:dyDescent="0.3">
      <c r="E82"/>
      <c r="F82" s="325" t="s">
        <v>167</v>
      </c>
      <c r="K82" s="452"/>
    </row>
    <row r="83" spans="5:11" ht="16.2" thickBot="1" x14ac:dyDescent="0.35">
      <c r="E83"/>
      <c r="F83" s="329" t="s">
        <v>273</v>
      </c>
      <c r="K83" s="452"/>
    </row>
    <row r="84" spans="5:11" ht="16.2" thickBot="1" x14ac:dyDescent="0.35">
      <c r="E84"/>
      <c r="F84" s="320" t="s">
        <v>137</v>
      </c>
      <c r="G84" s="106" t="s">
        <v>138</v>
      </c>
      <c r="H84" s="107" t="s">
        <v>139</v>
      </c>
      <c r="K84" s="452"/>
    </row>
    <row r="85" spans="5:11" ht="16.2" thickBot="1" x14ac:dyDescent="0.35">
      <c r="E85"/>
      <c r="F85" s="321" t="s">
        <v>274</v>
      </c>
      <c r="G85" s="111">
        <v>100</v>
      </c>
      <c r="H85" s="459">
        <v>73.75</v>
      </c>
      <c r="K85" s="452"/>
    </row>
    <row r="86" spans="5:11" ht="16.2" thickBot="1" x14ac:dyDescent="0.35">
      <c r="E86"/>
      <c r="F86" s="321" t="s">
        <v>275</v>
      </c>
      <c r="G86" s="111">
        <v>87</v>
      </c>
      <c r="H86" s="459">
        <v>73.75</v>
      </c>
      <c r="I86">
        <v>360.36</v>
      </c>
      <c r="J86" s="158">
        <f>G86*I86/1000</f>
        <v>31.351320000000001</v>
      </c>
      <c r="K86" s="452"/>
    </row>
    <row r="87" spans="5:11" ht="16.2" thickBot="1" x14ac:dyDescent="0.35">
      <c r="E87"/>
      <c r="F87" s="321" t="s">
        <v>276</v>
      </c>
      <c r="G87" s="458">
        <v>112.5</v>
      </c>
      <c r="H87" s="459">
        <v>73.75</v>
      </c>
      <c r="K87" s="452"/>
    </row>
    <row r="88" spans="5:11" ht="16.2" thickBot="1" x14ac:dyDescent="0.35">
      <c r="E88"/>
      <c r="F88" s="330" t="s">
        <v>277</v>
      </c>
      <c r="G88" s="116" t="s">
        <v>147</v>
      </c>
      <c r="H88" s="258" t="s">
        <v>147</v>
      </c>
      <c r="K88" s="452"/>
    </row>
    <row r="89" spans="5:11" ht="16.2" thickBot="1" x14ac:dyDescent="0.35">
      <c r="E89"/>
      <c r="F89" s="321" t="s">
        <v>278</v>
      </c>
      <c r="G89" s="111">
        <v>17.5</v>
      </c>
      <c r="H89" s="259">
        <v>17.5</v>
      </c>
      <c r="I89">
        <v>50.09</v>
      </c>
      <c r="J89" s="158">
        <f>G89*I89/1000</f>
        <v>0.87657499999999999</v>
      </c>
      <c r="K89" s="452"/>
    </row>
    <row r="90" spans="5:11" ht="16.2" thickBot="1" x14ac:dyDescent="0.35">
      <c r="E90"/>
      <c r="F90" s="321" t="s">
        <v>279</v>
      </c>
      <c r="G90" s="111">
        <v>23.5</v>
      </c>
      <c r="H90" s="112">
        <v>23.5</v>
      </c>
      <c r="I90">
        <v>0</v>
      </c>
      <c r="J90" s="158">
        <f>G90*I90/1000</f>
        <v>0</v>
      </c>
      <c r="K90" s="452"/>
    </row>
    <row r="91" spans="5:11" ht="16.2" thickBot="1" x14ac:dyDescent="0.35">
      <c r="E91"/>
      <c r="F91" s="321" t="s">
        <v>145</v>
      </c>
      <c r="G91" s="111">
        <v>23.5</v>
      </c>
      <c r="H91" s="112">
        <v>23.5</v>
      </c>
      <c r="K91" s="452"/>
    </row>
    <row r="92" spans="5:11" ht="16.2" thickBot="1" x14ac:dyDescent="0.35">
      <c r="E92"/>
      <c r="F92" s="321" t="s">
        <v>280</v>
      </c>
      <c r="G92" s="111">
        <v>10</v>
      </c>
      <c r="H92" s="112">
        <v>10</v>
      </c>
      <c r="I92">
        <v>200</v>
      </c>
      <c r="J92" s="158">
        <f>G92*I92/1000</f>
        <v>2</v>
      </c>
      <c r="K92" s="452"/>
    </row>
    <row r="93" spans="5:11" ht="16.2" thickBot="1" x14ac:dyDescent="0.35">
      <c r="E93"/>
      <c r="F93" s="330" t="s">
        <v>281</v>
      </c>
      <c r="G93" s="116" t="s">
        <v>147</v>
      </c>
      <c r="H93" s="117">
        <v>123.75</v>
      </c>
      <c r="K93" s="452"/>
    </row>
    <row r="94" spans="5:11" ht="16.2" thickBot="1" x14ac:dyDescent="0.35">
      <c r="E94"/>
      <c r="F94" s="321" t="s">
        <v>148</v>
      </c>
      <c r="G94" s="460">
        <v>6.25</v>
      </c>
      <c r="H94" s="112">
        <v>6.25</v>
      </c>
      <c r="I94">
        <v>610</v>
      </c>
      <c r="J94" s="158">
        <f>G94*I94/1000</f>
        <v>3.8125</v>
      </c>
      <c r="K94" s="452"/>
    </row>
    <row r="95" spans="5:11" ht="15.6" x14ac:dyDescent="0.3">
      <c r="K95" s="452"/>
    </row>
    <row r="96" spans="5:11" ht="21" x14ac:dyDescent="0.4">
      <c r="F96" s="455" t="s">
        <v>458</v>
      </c>
      <c r="K96" s="452"/>
    </row>
    <row r="97" spans="5:11" ht="15.6" x14ac:dyDescent="0.3">
      <c r="E97"/>
      <c r="F97" s="303" t="s">
        <v>282</v>
      </c>
      <c r="G97" s="159">
        <v>200</v>
      </c>
      <c r="H97" s="159"/>
      <c r="I97">
        <v>60</v>
      </c>
      <c r="K97" s="453">
        <f>G97*I97/1000</f>
        <v>12</v>
      </c>
    </row>
    <row r="98" spans="5:11" ht="15.6" x14ac:dyDescent="0.3">
      <c r="K98" s="452"/>
    </row>
    <row r="99" spans="5:11" ht="21" x14ac:dyDescent="0.4">
      <c r="F99" s="455" t="s">
        <v>533</v>
      </c>
      <c r="K99" s="452"/>
    </row>
    <row r="100" spans="5:11" ht="15.6" x14ac:dyDescent="0.3">
      <c r="E100"/>
      <c r="F100" s="303" t="s">
        <v>14</v>
      </c>
      <c r="G100" s="461">
        <v>60</v>
      </c>
      <c r="I100">
        <v>32.630000000000003</v>
      </c>
      <c r="K100" s="453">
        <f>G100*I100/1000</f>
        <v>1.9578000000000002</v>
      </c>
    </row>
    <row r="101" spans="5:11" ht="15.6" x14ac:dyDescent="0.3">
      <c r="K101" s="452"/>
    </row>
    <row r="102" spans="5:11" ht="15.6" x14ac:dyDescent="0.3">
      <c r="K102" s="452"/>
    </row>
    <row r="103" spans="5:11" ht="21.6" thickBot="1" x14ac:dyDescent="0.45">
      <c r="F103" s="455" t="s">
        <v>540</v>
      </c>
      <c r="K103" s="452"/>
    </row>
    <row r="104" spans="5:11" ht="15" thickBot="1" x14ac:dyDescent="0.35">
      <c r="E104" s="447" t="s">
        <v>532</v>
      </c>
      <c r="F104" s="303" t="s">
        <v>525</v>
      </c>
      <c r="G104">
        <v>207</v>
      </c>
      <c r="H104">
        <v>200</v>
      </c>
      <c r="I104">
        <v>59.4</v>
      </c>
      <c r="K104" s="521">
        <f>G104*I104/1000</f>
        <v>12.2958</v>
      </c>
    </row>
    <row r="105" spans="5:11" x14ac:dyDescent="0.3">
      <c r="E105"/>
      <c r="K105" s="508"/>
    </row>
    <row r="106" spans="5:11" x14ac:dyDescent="0.3">
      <c r="E106"/>
      <c r="F106" s="303" t="s">
        <v>526</v>
      </c>
      <c r="G106">
        <v>100</v>
      </c>
      <c r="I106">
        <v>12.76</v>
      </c>
      <c r="K106" s="507">
        <v>12.76</v>
      </c>
    </row>
    <row r="107" spans="5:11" ht="11.4" customHeight="1" x14ac:dyDescent="0.3">
      <c r="K107" s="452"/>
    </row>
    <row r="108" spans="5:11" ht="15.6" customHeight="1" thickBot="1" x14ac:dyDescent="0.35">
      <c r="K108" s="452"/>
    </row>
    <row r="109" spans="5:11" s="272" customFormat="1" ht="21.6" thickBot="1" x14ac:dyDescent="0.45">
      <c r="E109" s="331"/>
      <c r="F109" s="464" t="s">
        <v>163</v>
      </c>
      <c r="K109" s="462">
        <f>K118+K132+K135+K148+K161+K170+K187+K204+K218+K222+K233</f>
        <v>175.83923719999999</v>
      </c>
    </row>
    <row r="110" spans="5:11" ht="15" thickBot="1" x14ac:dyDescent="0.35"/>
    <row r="111" spans="5:11" ht="21.6" thickBot="1" x14ac:dyDescent="0.35">
      <c r="E111" s="447" t="s">
        <v>453</v>
      </c>
      <c r="F111" s="456" t="s">
        <v>460</v>
      </c>
      <c r="I111" s="414"/>
      <c r="J111" s="158"/>
      <c r="K111" s="277"/>
    </row>
    <row r="112" spans="5:11" x14ac:dyDescent="0.3">
      <c r="F112" s="332" t="s">
        <v>129</v>
      </c>
      <c r="I112" s="96"/>
      <c r="K112" s="277"/>
    </row>
    <row r="113" spans="5:11" x14ac:dyDescent="0.3">
      <c r="F113" s="310"/>
      <c r="I113" s="96"/>
      <c r="K113" s="277"/>
    </row>
    <row r="114" spans="5:11" x14ac:dyDescent="0.3">
      <c r="F114" s="333" t="s">
        <v>130</v>
      </c>
      <c r="I114" s="96"/>
      <c r="K114" s="277"/>
    </row>
    <row r="115" spans="5:11" x14ac:dyDescent="0.3">
      <c r="F115" s="334" t="s">
        <v>131</v>
      </c>
      <c r="I115" s="96"/>
      <c r="K115" s="277"/>
    </row>
    <row r="116" spans="5:11" x14ac:dyDescent="0.3">
      <c r="F116" s="334" t="s">
        <v>132</v>
      </c>
      <c r="I116" s="96"/>
      <c r="K116" s="277"/>
    </row>
    <row r="117" spans="5:11" x14ac:dyDescent="0.3">
      <c r="F117" s="332" t="s">
        <v>206</v>
      </c>
      <c r="I117" s="96"/>
      <c r="K117" s="277"/>
    </row>
    <row r="118" spans="5:11" ht="16.2" thickBot="1" x14ac:dyDescent="0.35">
      <c r="F118" s="306" t="s">
        <v>136</v>
      </c>
      <c r="I118" s="96"/>
      <c r="J118" s="158"/>
      <c r="K118" s="278">
        <f>J120+J121+J123+J124+J125+J126+J128+J129+J130</f>
        <v>61.731180000000002</v>
      </c>
    </row>
    <row r="119" spans="5:11" ht="15" thickBot="1" x14ac:dyDescent="0.35">
      <c r="F119" s="307" t="s">
        <v>137</v>
      </c>
      <c r="G119" s="106" t="s">
        <v>138</v>
      </c>
      <c r="H119" s="107" t="s">
        <v>139</v>
      </c>
      <c r="I119" s="211" t="s">
        <v>140</v>
      </c>
      <c r="J119" s="212" t="s">
        <v>141</v>
      </c>
      <c r="K119" s="277"/>
    </row>
    <row r="120" spans="5:11" ht="15" thickBot="1" x14ac:dyDescent="0.35">
      <c r="F120" s="335" t="s">
        <v>168</v>
      </c>
      <c r="G120" s="111">
        <v>188</v>
      </c>
      <c r="H120" s="112">
        <v>186</v>
      </c>
      <c r="I120" s="214">
        <v>260</v>
      </c>
      <c r="J120" s="215">
        <f>I120*G120/1000</f>
        <v>48.88</v>
      </c>
      <c r="K120" s="277"/>
    </row>
    <row r="121" spans="5:11" ht="15" thickBot="1" x14ac:dyDescent="0.35">
      <c r="F121" s="335" t="s">
        <v>169</v>
      </c>
      <c r="G121" s="111">
        <v>12.94</v>
      </c>
      <c r="H121" s="112">
        <v>12.94</v>
      </c>
      <c r="I121" s="142">
        <v>40</v>
      </c>
      <c r="J121" s="215">
        <f t="shared" ref="J121:J124" si="2">I121*G121/1000</f>
        <v>0.51760000000000006</v>
      </c>
      <c r="K121" s="277"/>
    </row>
    <row r="122" spans="5:11" ht="15" thickBot="1" x14ac:dyDescent="0.35">
      <c r="F122" s="335" t="s">
        <v>461</v>
      </c>
      <c r="G122" s="111">
        <v>16</v>
      </c>
      <c r="H122" s="112">
        <v>16</v>
      </c>
      <c r="I122" s="142"/>
      <c r="J122" s="215">
        <f t="shared" si="2"/>
        <v>0</v>
      </c>
      <c r="K122" s="277"/>
    </row>
    <row r="123" spans="5:11" ht="15" thickBot="1" x14ac:dyDescent="0.35">
      <c r="F123" s="335" t="s">
        <v>155</v>
      </c>
      <c r="G123" s="111">
        <v>48</v>
      </c>
      <c r="H123" s="112">
        <v>48</v>
      </c>
      <c r="I123" s="113"/>
      <c r="J123" s="215">
        <f t="shared" si="2"/>
        <v>0</v>
      </c>
      <c r="K123" s="277"/>
    </row>
    <row r="124" spans="5:11" ht="15" customHeight="1" thickBot="1" x14ac:dyDescent="0.35">
      <c r="F124" s="335" t="s">
        <v>207</v>
      </c>
      <c r="G124" s="111">
        <v>48</v>
      </c>
      <c r="H124" s="112">
        <v>48</v>
      </c>
      <c r="I124" s="156">
        <v>57.5</v>
      </c>
      <c r="J124" s="215">
        <f t="shared" si="2"/>
        <v>2.76</v>
      </c>
      <c r="K124" s="277"/>
    </row>
    <row r="125" spans="5:11" ht="15" thickBot="1" x14ac:dyDescent="0.35">
      <c r="F125" s="335" t="s">
        <v>142</v>
      </c>
      <c r="G125" s="111">
        <v>6</v>
      </c>
      <c r="H125" s="112">
        <v>6</v>
      </c>
      <c r="I125" s="156">
        <v>300</v>
      </c>
      <c r="J125" s="215">
        <f>G125*I125/1000</f>
        <v>1.8</v>
      </c>
      <c r="K125" s="277"/>
    </row>
    <row r="126" spans="5:11" ht="15" thickBot="1" x14ac:dyDescent="0.35">
      <c r="E126"/>
      <c r="F126" s="335" t="s">
        <v>158</v>
      </c>
      <c r="G126" s="111">
        <v>12.94</v>
      </c>
      <c r="H126" s="112">
        <v>12.94</v>
      </c>
      <c r="I126" s="156">
        <v>73</v>
      </c>
      <c r="J126" s="215">
        <f t="shared" ref="J126:J129" si="3">I126*G126/1000</f>
        <v>0.94462000000000002</v>
      </c>
      <c r="K126" s="277"/>
    </row>
    <row r="127" spans="5:11" ht="15" thickBot="1" x14ac:dyDescent="0.35">
      <c r="E127"/>
      <c r="F127" s="335" t="s">
        <v>462</v>
      </c>
      <c r="G127" s="111">
        <v>0.02</v>
      </c>
      <c r="H127" s="112">
        <v>0.02</v>
      </c>
      <c r="I127" s="156">
        <v>1333</v>
      </c>
      <c r="J127" s="215">
        <f>I127*G127/1000</f>
        <v>2.666E-2</v>
      </c>
      <c r="K127" s="277"/>
    </row>
    <row r="128" spans="5:11" ht="15" thickBot="1" x14ac:dyDescent="0.35">
      <c r="E128"/>
      <c r="F128" s="335" t="s">
        <v>208</v>
      </c>
      <c r="G128" s="111">
        <v>6.94</v>
      </c>
      <c r="H128" s="112">
        <v>6.94</v>
      </c>
      <c r="I128" s="156">
        <v>174</v>
      </c>
      <c r="J128" s="215">
        <f t="shared" si="3"/>
        <v>1.2075600000000002</v>
      </c>
      <c r="K128" s="277"/>
    </row>
    <row r="129" spans="5:11" ht="15" thickBot="1" x14ac:dyDescent="0.35">
      <c r="E129"/>
      <c r="F129" s="335" t="s">
        <v>209</v>
      </c>
      <c r="G129" s="111">
        <v>6.94</v>
      </c>
      <c r="H129" s="112">
        <v>6.94</v>
      </c>
      <c r="I129" s="156">
        <v>200</v>
      </c>
      <c r="J129" s="133">
        <f t="shared" si="3"/>
        <v>1.3879999999999999</v>
      </c>
      <c r="K129" s="277"/>
    </row>
    <row r="130" spans="5:11" ht="15" thickBot="1" x14ac:dyDescent="0.35">
      <c r="E130"/>
      <c r="F130" s="335" t="s">
        <v>148</v>
      </c>
      <c r="G130" s="111">
        <v>6.94</v>
      </c>
      <c r="H130" s="112">
        <v>6.94</v>
      </c>
      <c r="I130" s="113">
        <v>610</v>
      </c>
      <c r="J130" s="133">
        <f>I130*G130/1000</f>
        <v>4.2334000000000005</v>
      </c>
      <c r="K130" s="277"/>
    </row>
    <row r="131" spans="5:11" x14ac:dyDescent="0.3">
      <c r="E131"/>
      <c r="F131" s="310"/>
      <c r="I131" s="96"/>
      <c r="K131" s="277"/>
    </row>
    <row r="132" spans="5:11" x14ac:dyDescent="0.3">
      <c r="E132"/>
      <c r="F132" s="310" t="s">
        <v>174</v>
      </c>
      <c r="G132" s="90">
        <v>26</v>
      </c>
      <c r="H132" s="479"/>
      <c r="I132" s="480">
        <v>152</v>
      </c>
      <c r="J132" s="133">
        <f>I132*G132/1000</f>
        <v>3.952</v>
      </c>
      <c r="K132" s="278">
        <f>J132</f>
        <v>3.952</v>
      </c>
    </row>
    <row r="133" spans="5:11" x14ac:dyDescent="0.3">
      <c r="E133"/>
      <c r="F133" s="310"/>
      <c r="H133" s="159"/>
      <c r="I133" s="96"/>
      <c r="J133" s="158"/>
      <c r="K133" s="277"/>
    </row>
    <row r="134" spans="5:11" x14ac:dyDescent="0.3">
      <c r="E134"/>
      <c r="F134" s="310"/>
      <c r="I134" s="96"/>
      <c r="K134" s="277"/>
    </row>
    <row r="135" spans="5:11" ht="21" x14ac:dyDescent="0.3">
      <c r="E135"/>
      <c r="F135" s="465" t="s">
        <v>484</v>
      </c>
      <c r="G135" s="119"/>
      <c r="H135" s="119"/>
      <c r="I135" s="161"/>
      <c r="J135" s="129"/>
      <c r="K135" s="278">
        <f>J142+J143+J144+J145</f>
        <v>8.23</v>
      </c>
    </row>
    <row r="136" spans="5:11" x14ac:dyDescent="0.3">
      <c r="E136"/>
      <c r="F136" s="338" t="s">
        <v>166</v>
      </c>
      <c r="G136" s="119"/>
      <c r="H136" s="119"/>
      <c r="I136" s="161"/>
      <c r="J136" s="121"/>
      <c r="K136" s="277"/>
    </row>
    <row r="137" spans="5:11" x14ac:dyDescent="0.3">
      <c r="E137"/>
      <c r="F137" s="216"/>
      <c r="G137" s="119"/>
      <c r="H137" s="119"/>
      <c r="I137" s="161"/>
      <c r="J137" s="121"/>
      <c r="K137" s="277"/>
    </row>
    <row r="138" spans="5:11" x14ac:dyDescent="0.3">
      <c r="E138"/>
      <c r="F138" s="339" t="s">
        <v>167</v>
      </c>
      <c r="G138" s="119"/>
      <c r="H138" s="119"/>
      <c r="I138" s="161"/>
      <c r="J138" s="121"/>
      <c r="K138" s="277"/>
    </row>
    <row r="139" spans="5:11" x14ac:dyDescent="0.3">
      <c r="E139"/>
      <c r="F139" s="340" t="s">
        <v>175</v>
      </c>
      <c r="G139" s="119"/>
      <c r="H139" s="119"/>
      <c r="I139" s="161"/>
      <c r="J139" s="121"/>
      <c r="K139" s="277"/>
    </row>
    <row r="140" spans="5:11" ht="15.6" x14ac:dyDescent="0.3">
      <c r="E140"/>
      <c r="F140" s="312" t="s">
        <v>136</v>
      </c>
      <c r="G140" s="119"/>
      <c r="H140" s="119"/>
      <c r="I140" s="161"/>
      <c r="J140" s="121"/>
      <c r="K140" s="277"/>
    </row>
    <row r="141" spans="5:11" x14ac:dyDescent="0.3">
      <c r="E141"/>
      <c r="F141" s="341" t="s">
        <v>137</v>
      </c>
      <c r="G141" s="167" t="s">
        <v>138</v>
      </c>
      <c r="H141" s="167" t="s">
        <v>139</v>
      </c>
      <c r="I141" s="161"/>
      <c r="J141" s="121"/>
      <c r="K141" s="277"/>
    </row>
    <row r="142" spans="5:11" x14ac:dyDescent="0.3">
      <c r="E142"/>
      <c r="F142" s="342" t="s">
        <v>485</v>
      </c>
      <c r="G142" s="169">
        <v>3</v>
      </c>
      <c r="H142" s="169">
        <v>3</v>
      </c>
      <c r="I142" s="161" t="s">
        <v>523</v>
      </c>
      <c r="J142" s="129">
        <f>G142*I142/1000</f>
        <v>1.02</v>
      </c>
      <c r="K142" s="277"/>
    </row>
    <row r="143" spans="5:11" x14ac:dyDescent="0.3">
      <c r="E143"/>
      <c r="F143" s="342" t="s">
        <v>144</v>
      </c>
      <c r="G143" s="169">
        <v>100</v>
      </c>
      <c r="H143" s="169">
        <v>100</v>
      </c>
      <c r="I143" s="161" t="s">
        <v>487</v>
      </c>
      <c r="J143" s="129">
        <f t="shared" ref="J143:J145" si="4">G143*I143/1000</f>
        <v>5.75</v>
      </c>
      <c r="K143" s="277"/>
    </row>
    <row r="144" spans="5:11" x14ac:dyDescent="0.3">
      <c r="E144"/>
      <c r="F144" s="342" t="s">
        <v>155</v>
      </c>
      <c r="G144" s="169">
        <v>110</v>
      </c>
      <c r="H144" s="169">
        <v>110</v>
      </c>
      <c r="I144" s="161" t="s">
        <v>486</v>
      </c>
      <c r="J144" s="129">
        <f t="shared" si="4"/>
        <v>0</v>
      </c>
      <c r="K144" s="277"/>
    </row>
    <row r="145" spans="5:11" x14ac:dyDescent="0.3">
      <c r="E145"/>
      <c r="F145" s="342" t="s">
        <v>158</v>
      </c>
      <c r="G145" s="169">
        <v>20</v>
      </c>
      <c r="H145" s="169">
        <v>20</v>
      </c>
      <c r="I145" s="161" t="s">
        <v>450</v>
      </c>
      <c r="J145" s="129">
        <f t="shared" si="4"/>
        <v>1.46</v>
      </c>
      <c r="K145" s="277"/>
    </row>
    <row r="146" spans="5:11" x14ac:dyDescent="0.3">
      <c r="E146"/>
      <c r="F146" s="310"/>
      <c r="I146" s="96"/>
      <c r="K146" s="277"/>
    </row>
    <row r="147" spans="5:11" x14ac:dyDescent="0.3">
      <c r="E147"/>
      <c r="F147" s="310"/>
      <c r="I147" s="96"/>
      <c r="K147" s="277"/>
    </row>
    <row r="148" spans="5:11" ht="22.5" customHeight="1" x14ac:dyDescent="0.3">
      <c r="E148"/>
      <c r="F148" s="666" t="s">
        <v>464</v>
      </c>
      <c r="G148" s="666"/>
      <c r="H148" s="666"/>
      <c r="I148" s="666"/>
      <c r="J148" s="666"/>
      <c r="K148" s="278">
        <f>K151+K153+K154</f>
        <v>9.8581249999999994</v>
      </c>
    </row>
    <row r="149" spans="5:11" ht="15" thickBot="1" x14ac:dyDescent="0.35">
      <c r="E149"/>
      <c r="F149" s="310"/>
      <c r="I149" s="96"/>
      <c r="K149" s="277"/>
    </row>
    <row r="150" spans="5:11" ht="15" thickBot="1" x14ac:dyDescent="0.35">
      <c r="E150"/>
      <c r="F150" s="207" t="s">
        <v>137</v>
      </c>
      <c r="G150" s="262" t="s">
        <v>138</v>
      </c>
      <c r="H150" s="263" t="s">
        <v>139</v>
      </c>
      <c r="I150" s="197"/>
      <c r="J150" s="135"/>
      <c r="K150" s="277"/>
    </row>
    <row r="151" spans="5:11" ht="15" thickBot="1" x14ac:dyDescent="0.35">
      <c r="E151"/>
      <c r="F151" s="195" t="s">
        <v>148</v>
      </c>
      <c r="G151" s="260">
        <v>12.5</v>
      </c>
      <c r="H151" s="261">
        <v>12.5</v>
      </c>
      <c r="I151" s="197">
        <v>610</v>
      </c>
      <c r="J151" s="135">
        <f>G151*I151/1000</f>
        <v>7.625</v>
      </c>
      <c r="K151" s="277">
        <f>J151</f>
        <v>7.625</v>
      </c>
    </row>
    <row r="152" spans="5:11" ht="15" hidden="1" thickBot="1" x14ac:dyDescent="0.35">
      <c r="E152"/>
      <c r="F152" s="195" t="s">
        <v>202</v>
      </c>
      <c r="G152" s="260">
        <v>12.5</v>
      </c>
      <c r="H152" s="261">
        <v>12.5</v>
      </c>
      <c r="I152" s="197"/>
      <c r="J152" s="135"/>
      <c r="K152" s="277"/>
    </row>
    <row r="153" spans="5:11" ht="15" thickBot="1" x14ac:dyDescent="0.35">
      <c r="E153"/>
      <c r="F153" s="195" t="s">
        <v>184</v>
      </c>
      <c r="G153" s="260">
        <v>37.5</v>
      </c>
      <c r="H153" s="260">
        <v>37.5</v>
      </c>
      <c r="I153" s="120" t="s">
        <v>465</v>
      </c>
      <c r="J153" s="135">
        <f>G153*I153/1000</f>
        <v>2.2331249999999998</v>
      </c>
      <c r="K153" s="277">
        <f>J153</f>
        <v>2.2331249999999998</v>
      </c>
    </row>
    <row r="154" spans="5:11" ht="15" thickBot="1" x14ac:dyDescent="0.35">
      <c r="E154"/>
      <c r="F154" s="195" t="s">
        <v>203</v>
      </c>
      <c r="G154" s="260">
        <v>37.5</v>
      </c>
      <c r="H154" s="260">
        <v>37.5</v>
      </c>
      <c r="I154" s="197"/>
      <c r="J154" s="135">
        <f>G154*I154/1000</f>
        <v>0</v>
      </c>
      <c r="K154" s="277">
        <f>J154</f>
        <v>0</v>
      </c>
    </row>
    <row r="155" spans="5:11" x14ac:dyDescent="0.3">
      <c r="J155" s="135"/>
      <c r="K155" s="448"/>
    </row>
    <row r="156" spans="5:11" x14ac:dyDescent="0.3">
      <c r="J156" s="135"/>
      <c r="K156" s="448"/>
    </row>
    <row r="157" spans="5:11" ht="21" hidden="1" x14ac:dyDescent="0.4">
      <c r="F157" s="455" t="s">
        <v>466</v>
      </c>
      <c r="J157" s="135"/>
      <c r="K157" s="448"/>
    </row>
    <row r="158" spans="5:11" hidden="1" x14ac:dyDescent="0.3">
      <c r="F158" s="310" t="s">
        <v>467</v>
      </c>
      <c r="H158">
        <v>100</v>
      </c>
      <c r="I158">
        <v>320</v>
      </c>
      <c r="J158" s="135">
        <f>G158*I158/1000</f>
        <v>0</v>
      </c>
      <c r="K158" s="432">
        <f>G158*I158/1000</f>
        <v>0</v>
      </c>
    </row>
    <row r="159" spans="5:11" ht="15" thickBot="1" x14ac:dyDescent="0.35">
      <c r="K159" s="448"/>
    </row>
    <row r="160" spans="5:11" ht="21.6" thickBot="1" x14ac:dyDescent="0.45">
      <c r="E160" s="447" t="s">
        <v>455</v>
      </c>
      <c r="F160" s="455" t="s">
        <v>468</v>
      </c>
      <c r="K160" s="448"/>
    </row>
    <row r="161" spans="5:11" ht="17.399999999999999" x14ac:dyDescent="0.3">
      <c r="F161" s="343" t="s">
        <v>283</v>
      </c>
      <c r="G161" s="84"/>
      <c r="H161" s="84"/>
      <c r="K161" s="432">
        <f>J166+J167</f>
        <v>10.62</v>
      </c>
    </row>
    <row r="162" spans="5:11" x14ac:dyDescent="0.3">
      <c r="E162"/>
      <c r="F162" s="344"/>
      <c r="G162" s="84"/>
      <c r="H162" s="84"/>
      <c r="K162" s="448"/>
    </row>
    <row r="163" spans="5:11" ht="31.5" customHeight="1" x14ac:dyDescent="0.3">
      <c r="E163"/>
      <c r="F163" s="345"/>
      <c r="G163" s="621" t="s">
        <v>285</v>
      </c>
      <c r="H163" s="621"/>
      <c r="K163" s="448"/>
    </row>
    <row r="164" spans="5:11" ht="15.6" x14ac:dyDescent="0.3">
      <c r="E164"/>
      <c r="F164" s="346"/>
      <c r="G164" s="621" t="s">
        <v>286</v>
      </c>
      <c r="H164" s="621"/>
      <c r="K164" s="448"/>
    </row>
    <row r="165" spans="5:11" ht="15.6" x14ac:dyDescent="0.3">
      <c r="E165"/>
      <c r="F165" s="345" t="s">
        <v>284</v>
      </c>
      <c r="G165" s="11" t="s">
        <v>138</v>
      </c>
      <c r="H165" s="11" t="s">
        <v>139</v>
      </c>
      <c r="K165" s="448"/>
    </row>
    <row r="166" spans="5:11" ht="15.6" x14ac:dyDescent="0.3">
      <c r="E166"/>
      <c r="F166" s="345" t="s">
        <v>287</v>
      </c>
      <c r="G166" s="549">
        <v>118</v>
      </c>
      <c r="H166" s="549">
        <v>100</v>
      </c>
      <c r="I166">
        <v>90</v>
      </c>
      <c r="J166">
        <f>G166*I166/1000</f>
        <v>10.62</v>
      </c>
      <c r="K166" s="448"/>
    </row>
    <row r="167" spans="5:11" ht="15.6" hidden="1" x14ac:dyDescent="0.3">
      <c r="E167"/>
      <c r="F167" s="345" t="s">
        <v>320</v>
      </c>
      <c r="G167" s="549"/>
      <c r="H167" s="549"/>
      <c r="J167">
        <f>G167*I167/1000</f>
        <v>0</v>
      </c>
      <c r="K167" s="448"/>
    </row>
    <row r="168" spans="5:11" ht="15.6" x14ac:dyDescent="0.3">
      <c r="E168"/>
      <c r="F168" s="345" t="s">
        <v>288</v>
      </c>
      <c r="G168" s="264"/>
      <c r="H168" s="549">
        <v>100</v>
      </c>
      <c r="K168" s="448"/>
    </row>
    <row r="169" spans="5:11" x14ac:dyDescent="0.3">
      <c r="K169" s="448"/>
    </row>
    <row r="170" spans="5:11" ht="21" x14ac:dyDescent="0.3">
      <c r="E170"/>
      <c r="F170" s="456" t="s">
        <v>469</v>
      </c>
      <c r="K170" s="432">
        <f>J177+J178+J179+J180+J181+J182</f>
        <v>5.8870000000000005</v>
      </c>
    </row>
    <row r="171" spans="5:11" x14ac:dyDescent="0.3">
      <c r="E171"/>
      <c r="F171" s="324" t="s">
        <v>267</v>
      </c>
      <c r="K171" s="448"/>
    </row>
    <row r="172" spans="5:11" x14ac:dyDescent="0.3">
      <c r="E172"/>
      <c r="F172" s="324" t="s">
        <v>166</v>
      </c>
      <c r="K172" s="448"/>
    </row>
    <row r="173" spans="5:11" x14ac:dyDescent="0.3">
      <c r="K173" s="448"/>
    </row>
    <row r="174" spans="5:11" x14ac:dyDescent="0.3">
      <c r="E174"/>
      <c r="F174" s="325" t="s">
        <v>167</v>
      </c>
      <c r="K174" s="448"/>
    </row>
    <row r="175" spans="5:11" ht="15" thickBot="1" x14ac:dyDescent="0.35">
      <c r="E175"/>
      <c r="F175" s="322" t="s">
        <v>252</v>
      </c>
      <c r="K175" s="448"/>
    </row>
    <row r="176" spans="5:11" ht="15" thickBot="1" x14ac:dyDescent="0.35">
      <c r="E176"/>
      <c r="F176" s="323" t="s">
        <v>137</v>
      </c>
      <c r="G176" s="249" t="s">
        <v>138</v>
      </c>
      <c r="H176" s="250" t="s">
        <v>139</v>
      </c>
      <c r="K176" s="448"/>
    </row>
    <row r="177" spans="5:11" ht="15" thickBot="1" x14ac:dyDescent="0.35">
      <c r="E177"/>
      <c r="F177" s="321" t="s">
        <v>289</v>
      </c>
      <c r="G177" s="251">
        <v>62.5</v>
      </c>
      <c r="H177" s="252">
        <v>50</v>
      </c>
      <c r="I177">
        <v>45</v>
      </c>
      <c r="J177" s="158">
        <f>G177*I177/1000</f>
        <v>2.8125</v>
      </c>
      <c r="K177" s="448"/>
    </row>
    <row r="178" spans="5:11" ht="15" thickBot="1" x14ac:dyDescent="0.35">
      <c r="E178"/>
      <c r="F178" s="321" t="s">
        <v>253</v>
      </c>
      <c r="G178" s="251">
        <v>40</v>
      </c>
      <c r="H178" s="252">
        <v>30</v>
      </c>
      <c r="I178">
        <v>27</v>
      </c>
      <c r="J178" s="158">
        <f t="shared" ref="J178:J182" si="5">G178*I178/1000</f>
        <v>1.08</v>
      </c>
      <c r="K178" s="448"/>
    </row>
    <row r="179" spans="5:11" ht="15" thickBot="1" x14ac:dyDescent="0.35">
      <c r="F179" s="321" t="s">
        <v>259</v>
      </c>
      <c r="G179" s="251">
        <v>15.75</v>
      </c>
      <c r="H179" s="252">
        <v>12.5</v>
      </c>
      <c r="I179">
        <v>30</v>
      </c>
      <c r="J179" s="158">
        <f t="shared" si="5"/>
        <v>0.47249999999999998</v>
      </c>
      <c r="K179" s="448"/>
    </row>
    <row r="180" spans="5:11" ht="15" thickBot="1" x14ac:dyDescent="0.35">
      <c r="F180" s="321" t="s">
        <v>260</v>
      </c>
      <c r="G180" s="251">
        <v>12</v>
      </c>
      <c r="H180" s="252">
        <v>10</v>
      </c>
      <c r="I180">
        <v>21</v>
      </c>
      <c r="J180" s="158">
        <f t="shared" si="5"/>
        <v>0.252</v>
      </c>
      <c r="K180" s="448"/>
    </row>
    <row r="181" spans="5:11" ht="15" thickBot="1" x14ac:dyDescent="0.35">
      <c r="F181" s="321" t="s">
        <v>290</v>
      </c>
      <c r="G181" s="251">
        <v>2.5</v>
      </c>
      <c r="H181" s="252">
        <v>2.5</v>
      </c>
      <c r="I181">
        <v>234</v>
      </c>
      <c r="J181" s="158">
        <f t="shared" si="5"/>
        <v>0.58499999999999996</v>
      </c>
      <c r="K181" s="448"/>
    </row>
    <row r="182" spans="5:11" ht="15" thickBot="1" x14ac:dyDescent="0.35">
      <c r="F182" s="321" t="s">
        <v>250</v>
      </c>
      <c r="G182" s="251">
        <v>5</v>
      </c>
      <c r="H182" s="252">
        <v>5</v>
      </c>
      <c r="I182">
        <v>137</v>
      </c>
      <c r="J182" s="158">
        <f t="shared" si="5"/>
        <v>0.68500000000000005</v>
      </c>
      <c r="K182" s="448"/>
    </row>
    <row r="183" spans="5:11" ht="15" thickBot="1" x14ac:dyDescent="0.35">
      <c r="F183" s="321" t="s">
        <v>291</v>
      </c>
      <c r="G183" s="251">
        <v>200</v>
      </c>
      <c r="H183" s="252">
        <v>200</v>
      </c>
      <c r="K183" s="448"/>
    </row>
    <row r="184" spans="5:11" ht="15" thickBot="1" x14ac:dyDescent="0.35">
      <c r="F184" s="321" t="s">
        <v>263</v>
      </c>
      <c r="G184" s="251">
        <v>200</v>
      </c>
      <c r="H184" s="252">
        <v>200</v>
      </c>
      <c r="K184" s="448"/>
    </row>
    <row r="185" spans="5:11" ht="15" thickBot="1" x14ac:dyDescent="0.35">
      <c r="F185" s="321" t="s">
        <v>145</v>
      </c>
      <c r="G185" s="251">
        <v>200</v>
      </c>
      <c r="H185" s="252">
        <v>200</v>
      </c>
      <c r="K185" s="448"/>
    </row>
    <row r="186" spans="5:11" x14ac:dyDescent="0.3">
      <c r="K186" s="448"/>
    </row>
    <row r="187" spans="5:11" ht="21" x14ac:dyDescent="0.3">
      <c r="E187"/>
      <c r="F187" s="470" t="s">
        <v>475</v>
      </c>
      <c r="G187" s="84"/>
      <c r="H187" s="84"/>
      <c r="K187" s="432">
        <f>J193+J194+J195+J197+J198+J199+J200+J201</f>
        <v>36.557132199999991</v>
      </c>
    </row>
    <row r="188" spans="5:11" ht="14.4" customHeight="1" x14ac:dyDescent="0.3">
      <c r="E188"/>
      <c r="F188" s="467" t="s">
        <v>137</v>
      </c>
      <c r="G188" s="268" t="s">
        <v>138</v>
      </c>
      <c r="H188" s="268" t="s">
        <v>139</v>
      </c>
      <c r="K188" s="448"/>
    </row>
    <row r="189" spans="5:11" ht="14.4" customHeight="1" x14ac:dyDescent="0.3">
      <c r="E189"/>
      <c r="F189" s="467" t="s">
        <v>472</v>
      </c>
      <c r="G189" s="466" t="s">
        <v>470</v>
      </c>
      <c r="H189" s="466">
        <v>100</v>
      </c>
      <c r="K189" s="448"/>
    </row>
    <row r="190" spans="5:11" ht="14.4" customHeight="1" x14ac:dyDescent="0.3">
      <c r="E190"/>
      <c r="F190" s="467" t="s">
        <v>471</v>
      </c>
      <c r="G190" s="466">
        <v>100</v>
      </c>
      <c r="H190" s="466">
        <v>96.66</v>
      </c>
      <c r="K190" s="448"/>
    </row>
    <row r="191" spans="5:11" ht="14.4" hidden="1" customHeight="1" x14ac:dyDescent="0.3">
      <c r="E191"/>
      <c r="F191" s="467"/>
      <c r="G191" s="466"/>
      <c r="H191" s="466"/>
      <c r="K191" s="448"/>
    </row>
    <row r="192" spans="5:11" hidden="1" x14ac:dyDescent="0.3">
      <c r="E192"/>
      <c r="F192" s="550" t="s">
        <v>293</v>
      </c>
      <c r="G192" s="466">
        <v>196.6</v>
      </c>
      <c r="H192" s="466">
        <v>174.6</v>
      </c>
      <c r="K192" s="448"/>
    </row>
    <row r="193" spans="5:11" x14ac:dyDescent="0.3">
      <c r="E193"/>
      <c r="F193" s="550" t="s">
        <v>473</v>
      </c>
      <c r="G193" s="466">
        <v>124.66</v>
      </c>
      <c r="H193" s="466">
        <v>91.34</v>
      </c>
      <c r="I193">
        <v>235.17</v>
      </c>
      <c r="J193" s="158">
        <f>G193*I193/1000</f>
        <v>29.316292199999996</v>
      </c>
      <c r="K193" s="448"/>
    </row>
    <row r="194" spans="5:11" x14ac:dyDescent="0.3">
      <c r="E194"/>
      <c r="F194" s="550" t="s">
        <v>250</v>
      </c>
      <c r="G194" s="466">
        <v>4</v>
      </c>
      <c r="H194" s="466">
        <v>4</v>
      </c>
      <c r="I194">
        <v>137</v>
      </c>
      <c r="J194" s="158">
        <f t="shared" ref="J194:J201" si="6">G194*I194/1000</f>
        <v>0.54800000000000004</v>
      </c>
      <c r="K194" s="448"/>
    </row>
    <row r="195" spans="5:11" x14ac:dyDescent="0.3">
      <c r="E195"/>
      <c r="F195" s="550" t="s">
        <v>474</v>
      </c>
      <c r="G195" s="466">
        <v>1.44</v>
      </c>
      <c r="H195" s="466">
        <v>1.44</v>
      </c>
      <c r="I195">
        <v>17</v>
      </c>
      <c r="J195" s="158">
        <f t="shared" si="6"/>
        <v>2.4480000000000002E-2</v>
      </c>
      <c r="K195" s="448"/>
    </row>
    <row r="196" spans="5:11" x14ac:dyDescent="0.3">
      <c r="E196"/>
      <c r="F196" s="351" t="s">
        <v>295</v>
      </c>
      <c r="G196" s="466" t="s">
        <v>147</v>
      </c>
      <c r="H196" s="466">
        <v>66.599999999999994</v>
      </c>
      <c r="J196" s="158"/>
      <c r="K196" s="448"/>
    </row>
    <row r="197" spans="5:11" x14ac:dyDescent="0.3">
      <c r="E197"/>
      <c r="F197" s="550" t="s">
        <v>260</v>
      </c>
      <c r="G197" s="466">
        <v>12.66</v>
      </c>
      <c r="H197" s="466">
        <v>10.66</v>
      </c>
      <c r="I197">
        <v>21</v>
      </c>
      <c r="J197" s="158">
        <f t="shared" si="6"/>
        <v>0.26586000000000004</v>
      </c>
      <c r="K197" s="448"/>
    </row>
    <row r="198" spans="5:11" x14ac:dyDescent="0.3">
      <c r="E198"/>
      <c r="F198" s="550" t="s">
        <v>259</v>
      </c>
      <c r="G198" s="466">
        <v>13.34</v>
      </c>
      <c r="H198" s="466">
        <v>10.66</v>
      </c>
      <c r="I198">
        <v>30</v>
      </c>
      <c r="J198" s="158">
        <f t="shared" si="6"/>
        <v>0.4002</v>
      </c>
      <c r="K198" s="448"/>
    </row>
    <row r="199" spans="5:11" x14ac:dyDescent="0.3">
      <c r="E199"/>
      <c r="F199" s="468" t="s">
        <v>296</v>
      </c>
      <c r="G199" s="466">
        <v>46.66</v>
      </c>
      <c r="H199" s="466">
        <v>46.66</v>
      </c>
      <c r="I199">
        <v>84</v>
      </c>
      <c r="J199" s="158">
        <f>G199*I199/1000</f>
        <v>3.9194399999999998</v>
      </c>
      <c r="K199" s="448"/>
    </row>
    <row r="200" spans="5:11" ht="14.4" customHeight="1" x14ac:dyDescent="0.3">
      <c r="E200"/>
      <c r="F200" s="468" t="s">
        <v>250</v>
      </c>
      <c r="G200" s="466">
        <v>10.66</v>
      </c>
      <c r="H200" s="466">
        <v>10.6</v>
      </c>
      <c r="I200">
        <v>137</v>
      </c>
      <c r="J200" s="158">
        <f t="shared" si="6"/>
        <v>1.4604200000000001</v>
      </c>
      <c r="K200" s="448"/>
    </row>
    <row r="201" spans="5:11" x14ac:dyDescent="0.3">
      <c r="F201" s="468" t="s">
        <v>297</v>
      </c>
      <c r="G201" s="466">
        <v>2.66</v>
      </c>
      <c r="H201" s="466">
        <v>2.66</v>
      </c>
      <c r="I201">
        <v>234</v>
      </c>
      <c r="J201" s="158">
        <f t="shared" si="6"/>
        <v>0.6224400000000001</v>
      </c>
      <c r="K201" s="448"/>
    </row>
    <row r="202" spans="5:11" ht="14.4" customHeight="1" x14ac:dyDescent="0.3">
      <c r="F202" s="469" t="s">
        <v>298</v>
      </c>
      <c r="G202" s="466" t="s">
        <v>147</v>
      </c>
      <c r="H202" s="466">
        <v>133.34</v>
      </c>
      <c r="J202" s="158"/>
      <c r="K202" s="448"/>
    </row>
    <row r="203" spans="5:11" x14ac:dyDescent="0.3">
      <c r="K203" s="448"/>
    </row>
    <row r="204" spans="5:11" ht="21.6" thickBot="1" x14ac:dyDescent="0.35">
      <c r="F204" s="456" t="s">
        <v>488</v>
      </c>
      <c r="K204" s="432">
        <f>J206+J213</f>
        <v>10.946000000000002</v>
      </c>
    </row>
    <row r="205" spans="5:11" ht="15" thickBot="1" x14ac:dyDescent="0.35">
      <c r="F205" s="323" t="s">
        <v>137</v>
      </c>
      <c r="G205" s="249" t="s">
        <v>138</v>
      </c>
      <c r="H205" s="250" t="s">
        <v>139</v>
      </c>
      <c r="K205" s="448"/>
    </row>
    <row r="206" spans="5:11" ht="15" thickBot="1" x14ac:dyDescent="0.35">
      <c r="F206" s="321" t="s">
        <v>160</v>
      </c>
      <c r="G206" s="251">
        <v>17</v>
      </c>
      <c r="H206" s="252">
        <v>7</v>
      </c>
      <c r="I206">
        <v>558</v>
      </c>
      <c r="J206" s="158">
        <f>G206*I206/1000</f>
        <v>9.4860000000000007</v>
      </c>
      <c r="K206" s="448"/>
    </row>
    <row r="207" spans="5:11" ht="15" hidden="1" thickBot="1" x14ac:dyDescent="0.35">
      <c r="F207" s="321" t="s">
        <v>301</v>
      </c>
      <c r="G207" s="251">
        <v>15</v>
      </c>
      <c r="H207" s="252">
        <v>56</v>
      </c>
      <c r="J207" s="158"/>
      <c r="K207" s="448"/>
    </row>
    <row r="208" spans="5:11" ht="15" hidden="1" thickBot="1" x14ac:dyDescent="0.35">
      <c r="F208" s="321" t="s">
        <v>302</v>
      </c>
      <c r="G208" s="251">
        <v>30</v>
      </c>
      <c r="H208" s="252">
        <v>45</v>
      </c>
      <c r="J208" s="158"/>
      <c r="K208" s="448"/>
    </row>
    <row r="209" spans="5:11" ht="15" hidden="1" thickBot="1" x14ac:dyDescent="0.35">
      <c r="F209" s="321" t="s">
        <v>303</v>
      </c>
      <c r="G209" s="251">
        <v>20</v>
      </c>
      <c r="H209" s="252">
        <v>37</v>
      </c>
      <c r="J209" s="158"/>
      <c r="K209" s="448"/>
    </row>
    <row r="210" spans="5:11" ht="15" hidden="1" thickBot="1" x14ac:dyDescent="0.35">
      <c r="F210" s="321" t="s">
        <v>304</v>
      </c>
      <c r="G210" s="251">
        <v>25</v>
      </c>
      <c r="H210" s="252">
        <v>46</v>
      </c>
      <c r="J210" s="158"/>
      <c r="K210" s="448"/>
    </row>
    <row r="211" spans="5:11" ht="15" hidden="1" thickBot="1" x14ac:dyDescent="0.35">
      <c r="F211" s="321" t="s">
        <v>305</v>
      </c>
      <c r="G211" s="251">
        <v>20</v>
      </c>
      <c r="H211" s="252">
        <v>32</v>
      </c>
      <c r="J211" s="158"/>
      <c r="K211" s="448"/>
    </row>
    <row r="212" spans="5:11" ht="15" hidden="1" thickBot="1" x14ac:dyDescent="0.35">
      <c r="F212" s="326" t="s">
        <v>306</v>
      </c>
      <c r="G212" s="253" t="s">
        <v>147</v>
      </c>
      <c r="H212" s="269" t="s">
        <v>147</v>
      </c>
      <c r="J212" s="158"/>
      <c r="K212" s="448"/>
    </row>
    <row r="213" spans="5:11" ht="15" thickBot="1" x14ac:dyDescent="0.35">
      <c r="F213" s="321" t="s">
        <v>158</v>
      </c>
      <c r="G213" s="251">
        <v>20</v>
      </c>
      <c r="H213" s="252">
        <v>20</v>
      </c>
      <c r="I213">
        <v>73</v>
      </c>
      <c r="J213" s="158">
        <f>G213*I213/1000</f>
        <v>1.46</v>
      </c>
      <c r="K213" s="448"/>
    </row>
    <row r="214" spans="5:11" ht="15" hidden="1" thickBot="1" x14ac:dyDescent="0.35">
      <c r="F214" s="321" t="s">
        <v>308</v>
      </c>
      <c r="G214" s="251">
        <v>0</v>
      </c>
      <c r="H214" s="252">
        <v>0</v>
      </c>
      <c r="I214">
        <v>600</v>
      </c>
      <c r="J214">
        <f>G214*I214/1000</f>
        <v>0</v>
      </c>
      <c r="K214" s="448"/>
    </row>
    <row r="215" spans="5:11" ht="15" thickBot="1" x14ac:dyDescent="0.35">
      <c r="F215" s="321" t="s">
        <v>155</v>
      </c>
      <c r="G215" s="251">
        <v>214</v>
      </c>
      <c r="H215" s="252">
        <v>214</v>
      </c>
      <c r="K215" s="448"/>
    </row>
    <row r="216" spans="5:11" x14ac:dyDescent="0.3">
      <c r="K216" s="448"/>
    </row>
    <row r="217" spans="5:11" ht="21" x14ac:dyDescent="0.4">
      <c r="F217" s="455" t="s">
        <v>538</v>
      </c>
      <c r="K217" s="448"/>
    </row>
    <row r="218" spans="5:11" x14ac:dyDescent="0.3">
      <c r="F218" s="303" t="s">
        <v>14</v>
      </c>
      <c r="G218">
        <v>60</v>
      </c>
      <c r="I218">
        <v>32.630000000000003</v>
      </c>
      <c r="K218" s="432">
        <f>G218*I218/1000</f>
        <v>1.9578000000000002</v>
      </c>
    </row>
    <row r="219" spans="5:11" x14ac:dyDescent="0.3">
      <c r="K219" s="448"/>
    </row>
    <row r="220" spans="5:11" ht="15" thickBot="1" x14ac:dyDescent="0.35">
      <c r="K220" s="448"/>
    </row>
    <row r="221" spans="5:11" ht="21.6" thickBot="1" x14ac:dyDescent="0.45">
      <c r="E221" s="447" t="s">
        <v>532</v>
      </c>
      <c r="F221" s="455" t="s">
        <v>537</v>
      </c>
      <c r="K221" s="448"/>
    </row>
    <row r="222" spans="5:11" x14ac:dyDescent="0.3">
      <c r="K222" s="432">
        <f>J226+J227+J228</f>
        <v>9.31</v>
      </c>
    </row>
    <row r="223" spans="5:11" ht="24.75" customHeight="1" x14ac:dyDescent="0.3">
      <c r="F223" s="661" t="s">
        <v>284</v>
      </c>
      <c r="G223" s="662" t="s">
        <v>285</v>
      </c>
      <c r="H223" s="663"/>
      <c r="K223"/>
    </row>
    <row r="224" spans="5:11" x14ac:dyDescent="0.3">
      <c r="F224" s="661"/>
      <c r="G224" s="664">
        <v>1</v>
      </c>
      <c r="H224" s="665"/>
      <c r="K224"/>
    </row>
    <row r="225" spans="5:11" x14ac:dyDescent="0.3">
      <c r="F225" s="661"/>
      <c r="G225" s="510" t="s">
        <v>138</v>
      </c>
      <c r="H225" s="510" t="s">
        <v>139</v>
      </c>
      <c r="K225"/>
    </row>
    <row r="226" spans="5:11" x14ac:dyDescent="0.3">
      <c r="F226" s="511" t="s">
        <v>534</v>
      </c>
      <c r="G226" s="512">
        <v>5</v>
      </c>
      <c r="H226" s="512">
        <v>5</v>
      </c>
      <c r="I226">
        <v>420</v>
      </c>
      <c r="J226" s="158">
        <f>G226*I226/1000</f>
        <v>2.1</v>
      </c>
      <c r="K226"/>
    </row>
    <row r="227" spans="5:11" x14ac:dyDescent="0.3">
      <c r="F227" s="511" t="s">
        <v>535</v>
      </c>
      <c r="G227" s="512">
        <v>20</v>
      </c>
      <c r="H227" s="512">
        <v>20</v>
      </c>
      <c r="I227">
        <v>73</v>
      </c>
      <c r="J227" s="158">
        <f>G227*I227/1000</f>
        <v>1.46</v>
      </c>
      <c r="K227"/>
    </row>
    <row r="228" spans="5:11" x14ac:dyDescent="0.3">
      <c r="F228" s="511" t="s">
        <v>536</v>
      </c>
      <c r="G228" s="512">
        <v>100</v>
      </c>
      <c r="H228" s="512">
        <v>100</v>
      </c>
      <c r="I228">
        <v>57.5</v>
      </c>
      <c r="J228" s="158">
        <f>G228*I228/1000</f>
        <v>5.75</v>
      </c>
      <c r="K228"/>
    </row>
    <row r="229" spans="5:11" x14ac:dyDescent="0.3">
      <c r="F229" s="511" t="s">
        <v>155</v>
      </c>
      <c r="G229" s="512">
        <v>120</v>
      </c>
      <c r="H229" s="512">
        <v>120</v>
      </c>
      <c r="K229"/>
    </row>
    <row r="230" spans="5:11" x14ac:dyDescent="0.3">
      <c r="F230" s="513" t="s">
        <v>435</v>
      </c>
      <c r="G230" s="513" t="s">
        <v>147</v>
      </c>
      <c r="H230" s="514">
        <v>200</v>
      </c>
      <c r="K230"/>
    </row>
    <row r="231" spans="5:11" x14ac:dyDescent="0.3">
      <c r="K231" s="448"/>
    </row>
    <row r="232" spans="5:11" x14ac:dyDescent="0.3">
      <c r="K232" s="448"/>
    </row>
    <row r="233" spans="5:11" x14ac:dyDescent="0.3">
      <c r="F233" s="509" t="s">
        <v>528</v>
      </c>
      <c r="G233">
        <v>65</v>
      </c>
      <c r="I233">
        <v>16.79</v>
      </c>
      <c r="K233" s="92">
        <v>16.79</v>
      </c>
    </row>
    <row r="234" spans="5:11" ht="15" thickBot="1" x14ac:dyDescent="0.35">
      <c r="K234" s="448"/>
    </row>
    <row r="235" spans="5:11" s="272" customFormat="1" ht="21.6" thickBot="1" x14ac:dyDescent="0.45">
      <c r="E235" s="331"/>
      <c r="F235" s="464" t="s">
        <v>176</v>
      </c>
      <c r="G235" s="472"/>
      <c r="H235" s="472"/>
      <c r="I235" s="472"/>
      <c r="J235" s="472"/>
      <c r="K235" s="473">
        <f>K237+K251+K262+K270+K274+K282+K304+K313+K336+K348+K351+K353</f>
        <v>155.18659499999998</v>
      </c>
    </row>
    <row r="236" spans="5:11" ht="15" thickBot="1" x14ac:dyDescent="0.35">
      <c r="K236" s="448"/>
    </row>
    <row r="237" spans="5:11" ht="21.6" thickBot="1" x14ac:dyDescent="0.35">
      <c r="E237" s="447" t="s">
        <v>453</v>
      </c>
      <c r="F237" s="456" t="s">
        <v>519</v>
      </c>
      <c r="K237" s="432">
        <f>J242+J243+J244+J246+J247+J248+J249</f>
        <v>9.506000000000002</v>
      </c>
    </row>
    <row r="238" spans="5:11" x14ac:dyDescent="0.3">
      <c r="K238" s="448"/>
    </row>
    <row r="239" spans="5:11" x14ac:dyDescent="0.3">
      <c r="F239" s="354" t="s">
        <v>478</v>
      </c>
      <c r="K239" s="448"/>
    </row>
    <row r="240" spans="5:11" ht="15.6" thickBot="1" x14ac:dyDescent="0.35">
      <c r="E240"/>
      <c r="F240" s="355" t="s">
        <v>136</v>
      </c>
      <c r="K240" s="448"/>
    </row>
    <row r="241" spans="5:11" ht="15" thickBot="1" x14ac:dyDescent="0.35">
      <c r="E241"/>
      <c r="F241" s="320" t="s">
        <v>137</v>
      </c>
      <c r="G241" s="106" t="s">
        <v>138</v>
      </c>
      <c r="H241" s="107" t="s">
        <v>139</v>
      </c>
      <c r="K241" s="448"/>
    </row>
    <row r="242" spans="5:11" ht="15" thickBot="1" x14ac:dyDescent="0.35">
      <c r="E242"/>
      <c r="F242" s="321" t="s">
        <v>479</v>
      </c>
      <c r="G242" s="111">
        <v>140</v>
      </c>
      <c r="H242" s="112">
        <v>140</v>
      </c>
      <c r="I242">
        <v>57.5</v>
      </c>
      <c r="J242" s="158">
        <f>G242*I242/1000</f>
        <v>8.0500000000000007</v>
      </c>
      <c r="K242" s="448"/>
    </row>
    <row r="243" spans="5:11" ht="15" thickBot="1" x14ac:dyDescent="0.35">
      <c r="E243"/>
      <c r="F243" s="321" t="s">
        <v>155</v>
      </c>
      <c r="G243" s="111">
        <v>60</v>
      </c>
      <c r="H243" s="112">
        <v>60</v>
      </c>
      <c r="I243">
        <v>0</v>
      </c>
      <c r="J243" s="158">
        <f>G243*I243/1000</f>
        <v>0</v>
      </c>
      <c r="K243" s="448"/>
    </row>
    <row r="244" spans="5:11" ht="15" thickBot="1" x14ac:dyDescent="0.35">
      <c r="E244"/>
      <c r="F244" s="321" t="s">
        <v>481</v>
      </c>
      <c r="G244" s="111">
        <v>2</v>
      </c>
      <c r="H244" s="112">
        <v>2</v>
      </c>
      <c r="I244">
        <v>610</v>
      </c>
      <c r="J244" s="158">
        <f t="shared" ref="J244:J249" si="7">G244*I244/1000</f>
        <v>1.22</v>
      </c>
      <c r="K244" s="448"/>
    </row>
    <row r="245" spans="5:11" ht="15" thickBot="1" x14ac:dyDescent="0.35">
      <c r="E245"/>
      <c r="F245" s="321" t="s">
        <v>158</v>
      </c>
      <c r="G245" s="111">
        <v>1.6</v>
      </c>
      <c r="H245" s="112">
        <v>1.6</v>
      </c>
      <c r="I245">
        <v>73</v>
      </c>
      <c r="J245" s="158"/>
      <c r="K245" s="448"/>
    </row>
    <row r="246" spans="5:11" ht="15" thickBot="1" x14ac:dyDescent="0.35">
      <c r="E246"/>
      <c r="F246" s="321" t="s">
        <v>480</v>
      </c>
      <c r="G246" s="474">
        <v>4</v>
      </c>
      <c r="H246" s="475">
        <v>4</v>
      </c>
      <c r="I246" s="90"/>
      <c r="J246" s="476">
        <f t="shared" si="7"/>
        <v>0</v>
      </c>
      <c r="K246" s="448"/>
    </row>
    <row r="247" spans="5:11" ht="15" thickBot="1" x14ac:dyDescent="0.35">
      <c r="E247"/>
      <c r="F247" s="321" t="s">
        <v>255</v>
      </c>
      <c r="G247" s="111">
        <v>4</v>
      </c>
      <c r="H247" s="112">
        <v>4</v>
      </c>
      <c r="J247" s="158">
        <f t="shared" si="7"/>
        <v>0</v>
      </c>
      <c r="K247" s="448"/>
    </row>
    <row r="248" spans="5:11" ht="15" thickBot="1" x14ac:dyDescent="0.35">
      <c r="E248"/>
      <c r="F248" s="321" t="s">
        <v>256</v>
      </c>
      <c r="G248" s="111">
        <v>4</v>
      </c>
      <c r="H248" s="112">
        <v>4</v>
      </c>
      <c r="I248">
        <v>59</v>
      </c>
      <c r="J248" s="158">
        <f t="shared" si="7"/>
        <v>0.23599999999999999</v>
      </c>
      <c r="K248" s="448"/>
    </row>
    <row r="249" spans="5:11" ht="15" thickBot="1" x14ac:dyDescent="0.35">
      <c r="E249"/>
      <c r="F249" s="321" t="s">
        <v>258</v>
      </c>
      <c r="G249" s="111">
        <v>4</v>
      </c>
      <c r="H249" s="112">
        <v>4</v>
      </c>
      <c r="J249" s="158">
        <f t="shared" si="7"/>
        <v>0</v>
      </c>
      <c r="K249" s="448"/>
    </row>
    <row r="250" spans="5:11" x14ac:dyDescent="0.3">
      <c r="K250" s="448"/>
    </row>
    <row r="251" spans="5:11" ht="21" x14ac:dyDescent="0.3">
      <c r="E251"/>
      <c r="F251" s="465" t="s">
        <v>483</v>
      </c>
      <c r="G251" s="119"/>
      <c r="H251" s="119"/>
      <c r="I251" s="161"/>
      <c r="J251" s="129"/>
      <c r="K251" s="278">
        <f>J258+J260</f>
        <v>0.99</v>
      </c>
    </row>
    <row r="252" spans="5:11" x14ac:dyDescent="0.3">
      <c r="E252"/>
      <c r="F252" s="338" t="s">
        <v>166</v>
      </c>
      <c r="G252" s="119"/>
      <c r="H252" s="119"/>
      <c r="I252" s="161"/>
      <c r="J252" s="121"/>
      <c r="K252" s="277"/>
    </row>
    <row r="253" spans="5:11" x14ac:dyDescent="0.3">
      <c r="E253"/>
      <c r="F253" s="216"/>
      <c r="G253" s="119"/>
      <c r="H253" s="119"/>
      <c r="I253" s="161"/>
      <c r="J253" s="121"/>
      <c r="K253" s="277"/>
    </row>
    <row r="254" spans="5:11" x14ac:dyDescent="0.3">
      <c r="E254"/>
      <c r="F254" s="339" t="s">
        <v>167</v>
      </c>
      <c r="G254" s="119"/>
      <c r="H254" s="119"/>
      <c r="I254" s="161"/>
      <c r="J254" s="121"/>
      <c r="K254" s="277"/>
    </row>
    <row r="255" spans="5:11" x14ac:dyDescent="0.3">
      <c r="E255"/>
      <c r="F255" s="340" t="s">
        <v>175</v>
      </c>
      <c r="G255" s="119"/>
      <c r="H255" s="119"/>
      <c r="I255" s="161"/>
      <c r="J255" s="121"/>
      <c r="K255" s="277"/>
    </row>
    <row r="256" spans="5:11" ht="15.6" x14ac:dyDescent="0.3">
      <c r="E256"/>
      <c r="F256" s="312" t="s">
        <v>136</v>
      </c>
      <c r="G256" s="119"/>
      <c r="H256" s="119"/>
      <c r="I256" s="161"/>
      <c r="J256" s="121"/>
      <c r="K256" s="277"/>
    </row>
    <row r="257" spans="5:11" x14ac:dyDescent="0.3">
      <c r="E257"/>
      <c r="F257" s="341" t="s">
        <v>137</v>
      </c>
      <c r="G257" s="167" t="s">
        <v>138</v>
      </c>
      <c r="H257" s="167" t="s">
        <v>139</v>
      </c>
      <c r="I257" s="161"/>
      <c r="J257" s="121"/>
      <c r="K257" s="277"/>
    </row>
    <row r="258" spans="5:11" x14ac:dyDescent="0.3">
      <c r="E258"/>
      <c r="F258" s="342" t="s">
        <v>153</v>
      </c>
      <c r="G258" s="169">
        <v>0.4</v>
      </c>
      <c r="H258" s="169">
        <v>0.4</v>
      </c>
      <c r="I258" s="161" t="s">
        <v>449</v>
      </c>
      <c r="J258" s="129">
        <f>G258*I258/1000</f>
        <v>0.26</v>
      </c>
      <c r="K258" s="277"/>
    </row>
    <row r="259" spans="5:11" x14ac:dyDescent="0.3">
      <c r="E259"/>
      <c r="F259" s="342" t="s">
        <v>155</v>
      </c>
      <c r="G259" s="169">
        <v>190</v>
      </c>
      <c r="H259" s="169">
        <v>190</v>
      </c>
      <c r="I259" s="161"/>
      <c r="J259" s="121"/>
      <c r="K259" s="277"/>
    </row>
    <row r="260" spans="5:11" x14ac:dyDescent="0.3">
      <c r="E260"/>
      <c r="F260" s="342" t="s">
        <v>158</v>
      </c>
      <c r="G260" s="169">
        <v>10</v>
      </c>
      <c r="H260" s="169">
        <v>10</v>
      </c>
      <c r="I260" s="161" t="s">
        <v>450</v>
      </c>
      <c r="J260" s="129">
        <f>G260*I260/1000</f>
        <v>0.73</v>
      </c>
      <c r="K260" s="277"/>
    </row>
    <row r="261" spans="5:11" x14ac:dyDescent="0.3">
      <c r="E261"/>
      <c r="K261" s="448"/>
    </row>
    <row r="262" spans="5:11" ht="21" x14ac:dyDescent="0.3">
      <c r="E262"/>
      <c r="F262" s="666" t="s">
        <v>489</v>
      </c>
      <c r="G262" s="666"/>
      <c r="H262" s="666"/>
      <c r="I262" s="666"/>
      <c r="J262" s="666"/>
      <c r="K262" s="278">
        <f>K265+K266+K267</f>
        <v>8.458124999999999</v>
      </c>
    </row>
    <row r="263" spans="5:11" ht="15" thickBot="1" x14ac:dyDescent="0.35">
      <c r="E263"/>
      <c r="F263" s="310"/>
      <c r="I263" s="96"/>
      <c r="K263" s="277"/>
    </row>
    <row r="264" spans="5:11" ht="15" thickBot="1" x14ac:dyDescent="0.35">
      <c r="E264"/>
      <c r="F264" s="477" t="s">
        <v>137</v>
      </c>
      <c r="G264" s="262" t="s">
        <v>138</v>
      </c>
      <c r="H264" s="263" t="s">
        <v>139</v>
      </c>
      <c r="I264" s="197"/>
      <c r="J264" s="135"/>
      <c r="K264" s="277"/>
    </row>
    <row r="265" spans="5:11" ht="15" thickBot="1" x14ac:dyDescent="0.35">
      <c r="E265"/>
      <c r="F265" s="478" t="s">
        <v>490</v>
      </c>
      <c r="G265" s="260">
        <v>12.5</v>
      </c>
      <c r="H265" s="260">
        <v>12.5</v>
      </c>
      <c r="I265" s="120" t="s">
        <v>491</v>
      </c>
      <c r="J265" s="135">
        <f>G265*I265/1000</f>
        <v>6.2249999999999996</v>
      </c>
      <c r="K265" s="277">
        <f>J265</f>
        <v>6.2249999999999996</v>
      </c>
    </row>
    <row r="266" spans="5:11" ht="15" thickBot="1" x14ac:dyDescent="0.35">
      <c r="E266"/>
      <c r="F266" s="478" t="s">
        <v>58</v>
      </c>
      <c r="G266" s="260">
        <v>37.5</v>
      </c>
      <c r="H266" s="260">
        <v>37.5</v>
      </c>
      <c r="I266" s="197"/>
      <c r="J266" s="135">
        <f>G266*I266/1000</f>
        <v>0</v>
      </c>
      <c r="K266" s="277">
        <f>J266</f>
        <v>0</v>
      </c>
    </row>
    <row r="267" spans="5:11" ht="15" thickBot="1" x14ac:dyDescent="0.35">
      <c r="E267"/>
      <c r="F267" s="478" t="s">
        <v>504</v>
      </c>
      <c r="G267" s="486">
        <v>37.5</v>
      </c>
      <c r="H267" s="486">
        <v>37.5</v>
      </c>
      <c r="I267" s="197">
        <v>59.55</v>
      </c>
      <c r="J267" s="135">
        <f>G267*I267/1000</f>
        <v>2.2331249999999998</v>
      </c>
      <c r="K267" s="277">
        <f>J267</f>
        <v>2.2331249999999998</v>
      </c>
    </row>
    <row r="268" spans="5:11" x14ac:dyDescent="0.3">
      <c r="E268"/>
      <c r="K268" s="448"/>
    </row>
    <row r="269" spans="5:11" ht="21" x14ac:dyDescent="0.4">
      <c r="F269" s="455" t="s">
        <v>543</v>
      </c>
      <c r="K269" s="452"/>
    </row>
    <row r="270" spans="5:11" ht="15.6" x14ac:dyDescent="0.3">
      <c r="E270"/>
      <c r="F270" s="303" t="s">
        <v>321</v>
      </c>
      <c r="G270">
        <v>150</v>
      </c>
      <c r="I270">
        <v>320</v>
      </c>
      <c r="K270" s="453">
        <f>G270*I270/1000</f>
        <v>48</v>
      </c>
    </row>
    <row r="271" spans="5:11" x14ac:dyDescent="0.3">
      <c r="E271"/>
      <c r="K271" s="448"/>
    </row>
    <row r="272" spans="5:11" ht="15" thickBot="1" x14ac:dyDescent="0.35">
      <c r="K272" s="448"/>
    </row>
    <row r="273" spans="5:11" ht="21.6" thickBot="1" x14ac:dyDescent="0.45">
      <c r="E273" s="447" t="s">
        <v>455</v>
      </c>
      <c r="F273" s="455" t="s">
        <v>511</v>
      </c>
      <c r="K273" s="293"/>
    </row>
    <row r="274" spans="5:11" ht="17.399999999999999" x14ac:dyDescent="0.3">
      <c r="E274"/>
      <c r="F274" s="343" t="s">
        <v>283</v>
      </c>
      <c r="G274" s="84"/>
      <c r="H274" s="84"/>
      <c r="K274" s="432">
        <f>J278</f>
        <v>8.9420000000000002</v>
      </c>
    </row>
    <row r="275" spans="5:11" ht="15.6" x14ac:dyDescent="0.3">
      <c r="E275"/>
      <c r="F275" s="345"/>
      <c r="G275" s="621" t="s">
        <v>285</v>
      </c>
      <c r="H275" s="621"/>
    </row>
    <row r="276" spans="5:11" ht="15.6" x14ac:dyDescent="0.3">
      <c r="E276"/>
      <c r="F276" s="346"/>
      <c r="G276" s="621" t="s">
        <v>286</v>
      </c>
      <c r="H276" s="621"/>
    </row>
    <row r="277" spans="5:11" ht="15.6" x14ac:dyDescent="0.3">
      <c r="E277"/>
      <c r="F277" s="345" t="s">
        <v>284</v>
      </c>
      <c r="G277" s="11" t="s">
        <v>138</v>
      </c>
      <c r="H277" s="11" t="s">
        <v>139</v>
      </c>
    </row>
    <row r="278" spans="5:11" ht="15.6" x14ac:dyDescent="0.3">
      <c r="E278"/>
      <c r="F278" s="345" t="s">
        <v>320</v>
      </c>
      <c r="G278" s="549">
        <v>105.2</v>
      </c>
      <c r="H278" s="549">
        <v>100</v>
      </c>
      <c r="I278">
        <v>85</v>
      </c>
      <c r="J278" s="158">
        <f>G278*I278/1000</f>
        <v>8.9420000000000002</v>
      </c>
    </row>
    <row r="279" spans="5:11" ht="15.6" x14ac:dyDescent="0.3">
      <c r="E279"/>
      <c r="F279" s="345" t="s">
        <v>288</v>
      </c>
      <c r="G279" s="264"/>
      <c r="H279" s="549">
        <v>100</v>
      </c>
    </row>
    <row r="280" spans="5:11" x14ac:dyDescent="0.3">
      <c r="E280"/>
      <c r="K280" s="293"/>
    </row>
    <row r="281" spans="5:11" x14ac:dyDescent="0.3">
      <c r="K281" s="448"/>
    </row>
    <row r="282" spans="5:11" ht="21.6" thickBot="1" x14ac:dyDescent="0.35">
      <c r="F282" s="456" t="s">
        <v>520</v>
      </c>
      <c r="K282" s="432">
        <f>J284+J285+J286+J287+J293+J295+J296+J300</f>
        <v>3.6777500000000001</v>
      </c>
    </row>
    <row r="283" spans="5:11" ht="15" thickBot="1" x14ac:dyDescent="0.35">
      <c r="E283"/>
      <c r="F283" s="323" t="s">
        <v>137</v>
      </c>
      <c r="G283" s="249" t="s">
        <v>138</v>
      </c>
      <c r="H283" s="250" t="s">
        <v>139</v>
      </c>
      <c r="K283" s="448"/>
    </row>
    <row r="284" spans="5:11" ht="15" thickBot="1" x14ac:dyDescent="0.35">
      <c r="E284"/>
      <c r="F284" s="321" t="s">
        <v>253</v>
      </c>
      <c r="G284" s="287">
        <v>93.75</v>
      </c>
      <c r="H284" s="288">
        <v>75</v>
      </c>
      <c r="I284">
        <v>27</v>
      </c>
      <c r="J284" s="158">
        <f>G284*I284/1000</f>
        <v>2.53125</v>
      </c>
      <c r="K284" s="448"/>
    </row>
    <row r="285" spans="5:11" ht="15" thickBot="1" x14ac:dyDescent="0.35">
      <c r="E285"/>
      <c r="F285" s="321" t="s">
        <v>259</v>
      </c>
      <c r="G285" s="253">
        <v>12.5</v>
      </c>
      <c r="H285" s="252">
        <v>10</v>
      </c>
      <c r="I285">
        <v>30</v>
      </c>
      <c r="J285" s="158">
        <f t="shared" ref="J285:J286" si="8">G285*I285/1000</f>
        <v>0.375</v>
      </c>
      <c r="K285" s="448"/>
    </row>
    <row r="286" spans="5:11" ht="15" thickBot="1" x14ac:dyDescent="0.35">
      <c r="E286"/>
      <c r="F286" s="321" t="s">
        <v>260</v>
      </c>
      <c r="G286" s="251">
        <v>11.88</v>
      </c>
      <c r="H286" s="252">
        <v>10</v>
      </c>
      <c r="I286">
        <v>21</v>
      </c>
      <c r="J286" s="158">
        <f t="shared" si="8"/>
        <v>0.24948000000000001</v>
      </c>
      <c r="K286" s="448"/>
    </row>
    <row r="287" spans="5:11" ht="15" thickBot="1" x14ac:dyDescent="0.35">
      <c r="E287"/>
      <c r="F287" s="321" t="s">
        <v>250</v>
      </c>
      <c r="G287" s="251">
        <v>2.4300000000000002</v>
      </c>
      <c r="H287" s="252">
        <v>2.4300000000000002</v>
      </c>
      <c r="I287">
        <v>137</v>
      </c>
      <c r="J287" s="158">
        <f>G287*I287/1000</f>
        <v>0.33291000000000004</v>
      </c>
      <c r="K287" s="448"/>
    </row>
    <row r="288" spans="5:11" ht="15" hidden="1" thickBot="1" x14ac:dyDescent="0.35">
      <c r="E288"/>
      <c r="F288" s="321" t="s">
        <v>324</v>
      </c>
      <c r="G288" s="251">
        <v>10</v>
      </c>
      <c r="H288" s="252">
        <v>10</v>
      </c>
      <c r="J288" s="158"/>
      <c r="K288" s="448"/>
    </row>
    <row r="289" spans="5:11" ht="15" hidden="1" thickBot="1" x14ac:dyDescent="0.35">
      <c r="E289"/>
      <c r="F289" s="321" t="s">
        <v>325</v>
      </c>
      <c r="G289" s="251">
        <v>10</v>
      </c>
      <c r="H289" s="252">
        <v>10</v>
      </c>
      <c r="J289" s="158"/>
      <c r="K289" s="448"/>
    </row>
    <row r="290" spans="5:11" ht="15" hidden="1" thickBot="1" x14ac:dyDescent="0.35">
      <c r="E290"/>
      <c r="F290" s="321" t="s">
        <v>326</v>
      </c>
      <c r="G290" s="251">
        <v>10</v>
      </c>
      <c r="H290" s="252">
        <v>10</v>
      </c>
      <c r="J290" s="158"/>
      <c r="K290" s="448"/>
    </row>
    <row r="291" spans="5:11" ht="15" hidden="1" thickBot="1" x14ac:dyDescent="0.35">
      <c r="E291"/>
      <c r="F291" s="321" t="s">
        <v>327</v>
      </c>
      <c r="G291" s="265">
        <v>44323</v>
      </c>
      <c r="H291" s="266">
        <v>44323</v>
      </c>
      <c r="J291" s="158"/>
      <c r="K291" s="448"/>
    </row>
    <row r="292" spans="5:11" ht="15" hidden="1" thickBot="1" x14ac:dyDescent="0.35">
      <c r="E292"/>
      <c r="F292" s="321" t="s">
        <v>328</v>
      </c>
      <c r="G292" s="251">
        <v>5</v>
      </c>
      <c r="H292" s="252">
        <v>5</v>
      </c>
      <c r="J292" s="158"/>
      <c r="K292" s="448"/>
    </row>
    <row r="293" spans="5:11" ht="15" thickBot="1" x14ac:dyDescent="0.35">
      <c r="E293"/>
      <c r="F293" s="321" t="s">
        <v>492</v>
      </c>
      <c r="G293" s="251">
        <v>2.4300000000000002</v>
      </c>
      <c r="H293" s="252">
        <v>2.4300000000000002</v>
      </c>
      <c r="J293" s="158">
        <f>G293*I293/1000</f>
        <v>0</v>
      </c>
      <c r="K293" s="448"/>
    </row>
    <row r="294" spans="5:11" ht="15" hidden="1" thickBot="1" x14ac:dyDescent="0.35">
      <c r="E294"/>
      <c r="F294" s="321" t="s">
        <v>330</v>
      </c>
      <c r="G294" s="251">
        <v>5</v>
      </c>
      <c r="H294" s="252">
        <v>5</v>
      </c>
      <c r="J294" s="158"/>
      <c r="K294" s="448"/>
    </row>
    <row r="295" spans="5:11" ht="15" thickBot="1" x14ac:dyDescent="0.35">
      <c r="E295"/>
      <c r="F295" s="321" t="s">
        <v>197</v>
      </c>
      <c r="G295" s="287">
        <v>5</v>
      </c>
      <c r="H295" s="252">
        <v>5</v>
      </c>
      <c r="J295" s="158">
        <f>G295*I295/1000</f>
        <v>0</v>
      </c>
      <c r="K295" s="448"/>
    </row>
    <row r="296" spans="5:11" ht="15" thickBot="1" x14ac:dyDescent="0.35">
      <c r="E296"/>
      <c r="F296" s="321" t="s">
        <v>493</v>
      </c>
      <c r="G296" s="251">
        <v>5</v>
      </c>
      <c r="H296" s="252">
        <v>5</v>
      </c>
      <c r="I296">
        <v>35</v>
      </c>
      <c r="J296" s="158">
        <f>G296*I296/1000</f>
        <v>0.17499999999999999</v>
      </c>
      <c r="K296" s="448"/>
    </row>
    <row r="297" spans="5:11" ht="15" thickBot="1" x14ac:dyDescent="0.35">
      <c r="F297" s="321" t="s">
        <v>155</v>
      </c>
      <c r="G297" s="481">
        <v>190</v>
      </c>
      <c r="H297" s="482">
        <v>190</v>
      </c>
      <c r="I297">
        <v>0</v>
      </c>
      <c r="J297" s="158">
        <f t="shared" ref="J297:J300" si="9">G297*I297/1000</f>
        <v>0</v>
      </c>
      <c r="K297" s="448"/>
    </row>
    <row r="298" spans="5:11" ht="15" thickBot="1" x14ac:dyDescent="0.35">
      <c r="F298" s="321" t="s">
        <v>494</v>
      </c>
      <c r="G298" s="482">
        <v>190</v>
      </c>
      <c r="H298" s="482">
        <v>190</v>
      </c>
      <c r="J298" s="158">
        <f t="shared" si="9"/>
        <v>0</v>
      </c>
      <c r="K298" s="448"/>
    </row>
    <row r="299" spans="5:11" ht="15" thickBot="1" x14ac:dyDescent="0.35">
      <c r="F299" s="321" t="s">
        <v>495</v>
      </c>
      <c r="G299" s="482">
        <v>190</v>
      </c>
      <c r="H299" s="482">
        <v>190</v>
      </c>
      <c r="J299" s="158">
        <f t="shared" si="9"/>
        <v>0</v>
      </c>
      <c r="K299" s="448"/>
    </row>
    <row r="300" spans="5:11" ht="15" thickBot="1" x14ac:dyDescent="0.35">
      <c r="F300" s="321" t="s">
        <v>182</v>
      </c>
      <c r="G300" s="482">
        <v>0.83</v>
      </c>
      <c r="H300" s="482">
        <v>0.83</v>
      </c>
      <c r="I300">
        <v>17</v>
      </c>
      <c r="J300" s="158">
        <f t="shared" si="9"/>
        <v>1.4109999999999999E-2</v>
      </c>
      <c r="K300" s="448"/>
    </row>
    <row r="301" spans="5:11" x14ac:dyDescent="0.3">
      <c r="G301" s="482"/>
      <c r="H301" s="482"/>
      <c r="K301" s="448"/>
    </row>
    <row r="302" spans="5:11" x14ac:dyDescent="0.3">
      <c r="G302" s="482"/>
      <c r="H302" s="482"/>
      <c r="K302" s="448"/>
    </row>
    <row r="303" spans="5:11" x14ac:dyDescent="0.3">
      <c r="K303" s="448"/>
    </row>
    <row r="304" spans="5:11" ht="21" x14ac:dyDescent="0.3">
      <c r="E304"/>
      <c r="F304" s="456" t="s">
        <v>496</v>
      </c>
      <c r="K304" s="432">
        <f>J307+J309+J310</f>
        <v>9.5597999999999992</v>
      </c>
    </row>
    <row r="305" spans="5:11" ht="15" thickBot="1" x14ac:dyDescent="0.35">
      <c r="E305"/>
      <c r="F305" s="322" t="s">
        <v>136</v>
      </c>
      <c r="K305" s="448"/>
    </row>
    <row r="306" spans="5:11" ht="15" thickBot="1" x14ac:dyDescent="0.35">
      <c r="E306"/>
      <c r="F306" s="323" t="s">
        <v>137</v>
      </c>
      <c r="G306" s="249" t="s">
        <v>138</v>
      </c>
      <c r="H306" s="250" t="s">
        <v>139</v>
      </c>
      <c r="K306" s="448"/>
    </row>
    <row r="307" spans="5:11" ht="15" thickBot="1" x14ac:dyDescent="0.35">
      <c r="E307"/>
      <c r="F307" s="321" t="s">
        <v>334</v>
      </c>
      <c r="G307" s="251">
        <v>68</v>
      </c>
      <c r="H307" s="252">
        <v>68</v>
      </c>
      <c r="I307">
        <v>59</v>
      </c>
      <c r="J307" s="158">
        <f>G307*I307/1000</f>
        <v>4.0119999999999996</v>
      </c>
      <c r="K307" s="448"/>
    </row>
    <row r="308" spans="5:11" ht="15" thickBot="1" x14ac:dyDescent="0.35">
      <c r="E308"/>
      <c r="F308" s="321" t="s">
        <v>155</v>
      </c>
      <c r="G308" s="251">
        <v>408</v>
      </c>
      <c r="H308" s="252">
        <v>408</v>
      </c>
      <c r="J308" s="158">
        <f>G308*I308/1000</f>
        <v>0</v>
      </c>
      <c r="K308" s="448"/>
    </row>
    <row r="309" spans="5:11" ht="15" thickBot="1" x14ac:dyDescent="0.35">
      <c r="E309"/>
      <c r="F309" s="321" t="s">
        <v>265</v>
      </c>
      <c r="G309" s="251">
        <v>3.4</v>
      </c>
      <c r="H309" s="252">
        <v>3.4</v>
      </c>
      <c r="I309">
        <v>17</v>
      </c>
      <c r="J309" s="158">
        <f>G309*I309/1000</f>
        <v>5.7799999999999997E-2</v>
      </c>
      <c r="K309" s="448"/>
    </row>
    <row r="310" spans="5:11" ht="15" thickBot="1" x14ac:dyDescent="0.35">
      <c r="E310"/>
      <c r="F310" s="321" t="s">
        <v>148</v>
      </c>
      <c r="G310" s="251">
        <v>9</v>
      </c>
      <c r="H310" s="252">
        <v>9</v>
      </c>
      <c r="I310">
        <v>610</v>
      </c>
      <c r="J310" s="158">
        <f>G310*I310/1000</f>
        <v>5.49</v>
      </c>
      <c r="K310" s="448"/>
    </row>
    <row r="311" spans="5:11" x14ac:dyDescent="0.3">
      <c r="K311" s="448"/>
    </row>
    <row r="312" spans="5:11" x14ac:dyDescent="0.3">
      <c r="K312" s="448"/>
    </row>
    <row r="313" spans="5:11" ht="21" x14ac:dyDescent="0.3">
      <c r="E313"/>
      <c r="F313" s="456" t="s">
        <v>497</v>
      </c>
      <c r="K313" s="432">
        <f>J327+J329+J330+J331+J332</f>
        <v>34.234320000000004</v>
      </c>
    </row>
    <row r="314" spans="5:11" x14ac:dyDescent="0.3">
      <c r="E314"/>
      <c r="F314" s="324" t="s">
        <v>336</v>
      </c>
      <c r="K314" s="448"/>
    </row>
    <row r="315" spans="5:11" x14ac:dyDescent="0.3">
      <c r="E315"/>
      <c r="F315" s="324" t="s">
        <v>166</v>
      </c>
      <c r="K315" s="448"/>
    </row>
    <row r="316" spans="5:11" x14ac:dyDescent="0.3">
      <c r="K316" s="448"/>
    </row>
    <row r="317" spans="5:11" x14ac:dyDescent="0.3">
      <c r="E317"/>
      <c r="F317" s="325" t="s">
        <v>167</v>
      </c>
      <c r="K317" s="158"/>
    </row>
    <row r="318" spans="5:11" x14ac:dyDescent="0.3">
      <c r="E318"/>
      <c r="F318" s="357"/>
      <c r="K318" s="158"/>
    </row>
    <row r="319" spans="5:11" hidden="1" x14ac:dyDescent="0.3">
      <c r="E319"/>
      <c r="F319" s="358" t="s">
        <v>337</v>
      </c>
      <c r="K319" s="158"/>
    </row>
    <row r="320" spans="5:11" ht="15" thickBot="1" x14ac:dyDescent="0.35">
      <c r="E320"/>
      <c r="F320" s="322" t="s">
        <v>273</v>
      </c>
      <c r="K320" s="158"/>
    </row>
    <row r="321" spans="5:11" ht="15" thickBot="1" x14ac:dyDescent="0.35">
      <c r="E321"/>
      <c r="F321" s="323" t="s">
        <v>137</v>
      </c>
      <c r="G321" s="249" t="s">
        <v>138</v>
      </c>
      <c r="H321" s="250" t="s">
        <v>139</v>
      </c>
      <c r="K321" s="158"/>
    </row>
    <row r="322" spans="5:11" ht="15" hidden="1" thickBot="1" x14ac:dyDescent="0.35">
      <c r="E322"/>
      <c r="F322" s="321" t="s">
        <v>338</v>
      </c>
      <c r="G322" s="251">
        <v>107</v>
      </c>
      <c r="H322" s="252">
        <v>79</v>
      </c>
      <c r="K322" s="158"/>
    </row>
    <row r="323" spans="5:11" ht="15" hidden="1" thickBot="1" x14ac:dyDescent="0.35">
      <c r="E323"/>
      <c r="F323" s="321" t="s">
        <v>339</v>
      </c>
      <c r="G323" s="251">
        <v>107</v>
      </c>
      <c r="H323" s="252">
        <v>79</v>
      </c>
      <c r="K323" s="158"/>
    </row>
    <row r="324" spans="5:11" ht="15" hidden="1" thickBot="1" x14ac:dyDescent="0.35">
      <c r="E324"/>
      <c r="F324" s="321" t="s">
        <v>340</v>
      </c>
      <c r="G324" s="251">
        <v>107</v>
      </c>
      <c r="H324" s="252">
        <v>79</v>
      </c>
      <c r="K324" s="158"/>
    </row>
    <row r="325" spans="5:11" ht="15" hidden="1" thickBot="1" x14ac:dyDescent="0.35">
      <c r="E325"/>
      <c r="F325" s="321" t="s">
        <v>341</v>
      </c>
      <c r="G325" s="251">
        <v>107</v>
      </c>
      <c r="H325" s="252">
        <v>79</v>
      </c>
      <c r="K325" s="158"/>
    </row>
    <row r="326" spans="5:11" ht="15" hidden="1" thickBot="1" x14ac:dyDescent="0.35">
      <c r="E326"/>
      <c r="F326" s="321" t="s">
        <v>342</v>
      </c>
      <c r="G326" s="251">
        <v>107</v>
      </c>
      <c r="H326" s="252">
        <v>79</v>
      </c>
      <c r="K326" s="158"/>
    </row>
    <row r="327" spans="5:11" ht="15" thickBot="1" x14ac:dyDescent="0.35">
      <c r="E327"/>
      <c r="F327" s="321" t="s">
        <v>343</v>
      </c>
      <c r="G327" s="251">
        <v>87</v>
      </c>
      <c r="H327" s="252">
        <v>74</v>
      </c>
      <c r="I327">
        <v>360.36</v>
      </c>
      <c r="J327" s="158">
        <f>G327*I327/1000</f>
        <v>31.351320000000001</v>
      </c>
      <c r="K327" s="158"/>
    </row>
    <row r="328" spans="5:11" ht="15" thickBot="1" x14ac:dyDescent="0.35">
      <c r="E328"/>
      <c r="F328" s="321" t="s">
        <v>344</v>
      </c>
      <c r="G328" s="251">
        <v>87</v>
      </c>
      <c r="H328" s="252">
        <v>74</v>
      </c>
      <c r="K328" s="158"/>
    </row>
    <row r="329" spans="5:11" ht="15" thickBot="1" x14ac:dyDescent="0.35">
      <c r="E329"/>
      <c r="F329" s="321" t="s">
        <v>250</v>
      </c>
      <c r="G329" s="251">
        <v>5</v>
      </c>
      <c r="H329" s="252">
        <v>5</v>
      </c>
      <c r="I329">
        <v>137</v>
      </c>
      <c r="J329" s="158">
        <f>G329*I329/1000</f>
        <v>0.68500000000000005</v>
      </c>
      <c r="K329" s="158"/>
    </row>
    <row r="330" spans="5:11" ht="15" thickBot="1" x14ac:dyDescent="0.35">
      <c r="E330"/>
      <c r="F330" s="321" t="s">
        <v>260</v>
      </c>
      <c r="G330" s="251">
        <v>12</v>
      </c>
      <c r="H330" s="252">
        <v>10</v>
      </c>
      <c r="I330">
        <v>21</v>
      </c>
      <c r="J330" s="158">
        <f>G330*I330/1000</f>
        <v>0.252</v>
      </c>
      <c r="K330" s="158"/>
    </row>
    <row r="331" spans="5:11" ht="15" thickBot="1" x14ac:dyDescent="0.35">
      <c r="E331"/>
      <c r="F331" s="321" t="s">
        <v>290</v>
      </c>
      <c r="G331" s="251">
        <v>8</v>
      </c>
      <c r="H331" s="252">
        <v>8</v>
      </c>
      <c r="I331">
        <v>234</v>
      </c>
      <c r="J331" s="158">
        <f>G331*I331/1000</f>
        <v>1.8720000000000001</v>
      </c>
      <c r="K331" s="158"/>
    </row>
    <row r="332" spans="5:11" ht="15" thickBot="1" x14ac:dyDescent="0.35">
      <c r="E332"/>
      <c r="F332" s="321" t="s">
        <v>171</v>
      </c>
      <c r="G332" s="251">
        <v>2</v>
      </c>
      <c r="H332" s="252">
        <v>2</v>
      </c>
      <c r="I332">
        <v>37</v>
      </c>
      <c r="J332" s="158">
        <f>G332*I332/1000</f>
        <v>7.3999999999999996E-2</v>
      </c>
      <c r="K332" s="158"/>
    </row>
    <row r="333" spans="5:11" ht="15" thickBot="1" x14ac:dyDescent="0.35">
      <c r="E333"/>
      <c r="F333" s="326" t="s">
        <v>345</v>
      </c>
      <c r="G333" s="253" t="s">
        <v>147</v>
      </c>
      <c r="H333" s="257">
        <v>50</v>
      </c>
      <c r="K333" s="448"/>
    </row>
    <row r="334" spans="5:11" ht="15" thickBot="1" x14ac:dyDescent="0.35">
      <c r="E334"/>
      <c r="F334" s="326" t="s">
        <v>346</v>
      </c>
      <c r="G334" s="253" t="s">
        <v>147</v>
      </c>
      <c r="H334" s="257">
        <v>50</v>
      </c>
      <c r="K334" s="448"/>
    </row>
    <row r="335" spans="5:11" x14ac:dyDescent="0.3">
      <c r="K335" s="448"/>
    </row>
    <row r="336" spans="5:11" ht="21.6" thickBot="1" x14ac:dyDescent="0.35">
      <c r="F336" s="483" t="s">
        <v>498</v>
      </c>
      <c r="K336" s="432">
        <f>J340+J341+J342</f>
        <v>3.8449999999999998</v>
      </c>
    </row>
    <row r="337" spans="5:11" ht="25.2" customHeight="1" thickBot="1" x14ac:dyDescent="0.35">
      <c r="F337" s="667" t="s">
        <v>284</v>
      </c>
      <c r="G337" s="670" t="s">
        <v>285</v>
      </c>
      <c r="H337" s="671"/>
      <c r="K337" s="448"/>
    </row>
    <row r="338" spans="5:11" ht="15" thickBot="1" x14ac:dyDescent="0.35">
      <c r="F338" s="668"/>
      <c r="G338" s="672" t="s">
        <v>431</v>
      </c>
      <c r="H338" s="673"/>
      <c r="K338" s="448"/>
    </row>
    <row r="339" spans="5:11" ht="15" thickBot="1" x14ac:dyDescent="0.35">
      <c r="F339" s="669"/>
      <c r="G339" s="553" t="s">
        <v>432</v>
      </c>
      <c r="H339" s="553" t="s">
        <v>433</v>
      </c>
      <c r="K339" s="448"/>
    </row>
    <row r="340" spans="5:11" ht="15" thickBot="1" x14ac:dyDescent="0.35">
      <c r="F340" s="434" t="s">
        <v>300</v>
      </c>
      <c r="G340" s="553">
        <v>25</v>
      </c>
      <c r="H340" s="553">
        <v>30.5</v>
      </c>
      <c r="I340">
        <v>110</v>
      </c>
      <c r="J340" s="158">
        <f>G340*I340/1000</f>
        <v>2.75</v>
      </c>
      <c r="K340" s="448"/>
    </row>
    <row r="341" spans="5:11" ht="15" thickBot="1" x14ac:dyDescent="0.35">
      <c r="F341" s="434" t="s">
        <v>155</v>
      </c>
      <c r="G341" s="553">
        <v>190</v>
      </c>
      <c r="H341" s="553">
        <v>190</v>
      </c>
      <c r="I341">
        <v>0</v>
      </c>
      <c r="J341" s="158">
        <f>G341*I341/1000</f>
        <v>0</v>
      </c>
      <c r="K341" s="448"/>
    </row>
    <row r="342" spans="5:11" ht="15" thickBot="1" x14ac:dyDescent="0.35">
      <c r="F342" s="434" t="s">
        <v>158</v>
      </c>
      <c r="G342" s="553">
        <v>15</v>
      </c>
      <c r="H342" s="553">
        <v>15</v>
      </c>
      <c r="I342">
        <v>73</v>
      </c>
      <c r="J342" s="158">
        <f>G342*I342/1000</f>
        <v>1.095</v>
      </c>
      <c r="K342" s="448"/>
    </row>
    <row r="343" spans="5:11" ht="15" thickBot="1" x14ac:dyDescent="0.35">
      <c r="F343" s="435" t="s">
        <v>434</v>
      </c>
      <c r="G343" s="553" t="s">
        <v>147</v>
      </c>
      <c r="H343" s="553" t="s">
        <v>147</v>
      </c>
      <c r="K343" s="448"/>
    </row>
    <row r="344" spans="5:11" x14ac:dyDescent="0.3">
      <c r="G344" s="159"/>
      <c r="H344" s="159"/>
      <c r="K344" s="439"/>
    </row>
    <row r="345" spans="5:11" hidden="1" x14ac:dyDescent="0.3">
      <c r="K345" s="448"/>
    </row>
    <row r="346" spans="5:11" hidden="1" x14ac:dyDescent="0.3">
      <c r="K346" s="448"/>
    </row>
    <row r="347" spans="5:11" ht="21" x14ac:dyDescent="0.4">
      <c r="F347" s="455" t="s">
        <v>539</v>
      </c>
      <c r="K347" s="452"/>
    </row>
    <row r="348" spans="5:11" ht="15.6" x14ac:dyDescent="0.3">
      <c r="E348"/>
      <c r="F348" s="303" t="s">
        <v>14</v>
      </c>
      <c r="G348" s="461">
        <v>60</v>
      </c>
      <c r="I348">
        <v>32.630000000000003</v>
      </c>
      <c r="K348" s="453">
        <f>G348*I348/1000</f>
        <v>1.9578000000000002</v>
      </c>
    </row>
    <row r="349" spans="5:11" x14ac:dyDescent="0.3">
      <c r="K349" s="448"/>
    </row>
    <row r="350" spans="5:11" ht="21.6" thickBot="1" x14ac:dyDescent="0.45">
      <c r="F350" s="455" t="s">
        <v>540</v>
      </c>
      <c r="K350" s="448"/>
    </row>
    <row r="351" spans="5:11" ht="15" thickBot="1" x14ac:dyDescent="0.35">
      <c r="E351" s="447" t="s">
        <v>532</v>
      </c>
      <c r="F351" s="303" t="s">
        <v>525</v>
      </c>
      <c r="G351">
        <v>207</v>
      </c>
      <c r="H351">
        <v>200</v>
      </c>
      <c r="I351">
        <v>59.4</v>
      </c>
      <c r="K351" s="521">
        <f>G351*I351/1000</f>
        <v>12.2958</v>
      </c>
    </row>
    <row r="352" spans="5:11" x14ac:dyDescent="0.3">
      <c r="E352"/>
      <c r="K352" s="508"/>
    </row>
    <row r="353" spans="5:11" x14ac:dyDescent="0.3">
      <c r="E353"/>
      <c r="F353" s="303" t="s">
        <v>529</v>
      </c>
      <c r="G353">
        <v>70</v>
      </c>
      <c r="I353">
        <v>13.72</v>
      </c>
      <c r="K353" s="507">
        <v>13.72</v>
      </c>
    </row>
    <row r="354" spans="5:11" ht="11.4" customHeight="1" x14ac:dyDescent="0.3">
      <c r="K354" s="452"/>
    </row>
    <row r="355" spans="5:11" ht="15.6" customHeight="1" thickBot="1" x14ac:dyDescent="0.35">
      <c r="K355" s="452"/>
    </row>
    <row r="356" spans="5:11" s="289" customFormat="1" ht="21.6" thickBot="1" x14ac:dyDescent="0.45">
      <c r="E356" s="359"/>
      <c r="F356" s="464" t="s">
        <v>190</v>
      </c>
      <c r="G356" s="472"/>
      <c r="H356" s="472"/>
      <c r="I356" s="472"/>
      <c r="J356" s="472"/>
      <c r="K356" s="473">
        <f>K358+K372+K389+K400+K408+K427+K435+K450+K453+K456+K467</f>
        <v>134.32663500000004</v>
      </c>
    </row>
    <row r="357" spans="5:11" ht="15" thickBot="1" x14ac:dyDescent="0.35"/>
    <row r="358" spans="5:11" ht="21.6" thickBot="1" x14ac:dyDescent="0.35">
      <c r="E358" s="447" t="s">
        <v>453</v>
      </c>
      <c r="F358" s="484" t="s">
        <v>191</v>
      </c>
      <c r="G358" s="141"/>
      <c r="H358" s="141"/>
      <c r="I358" s="113"/>
      <c r="J358" s="131"/>
      <c r="K358" s="290">
        <f>J365+J366+J368+J370</f>
        <v>10.742000000000001</v>
      </c>
    </row>
    <row r="359" spans="5:11" x14ac:dyDescent="0.3">
      <c r="F359" s="361" t="s">
        <v>192</v>
      </c>
      <c r="G359" s="141"/>
      <c r="H359" s="141"/>
      <c r="I359" s="113"/>
      <c r="J359" s="119"/>
      <c r="K359" s="97"/>
    </row>
    <row r="360" spans="5:11" x14ac:dyDescent="0.3">
      <c r="F360" s="361" t="s">
        <v>166</v>
      </c>
      <c r="G360" s="141"/>
      <c r="H360" s="141"/>
      <c r="I360" s="113"/>
      <c r="J360" s="119"/>
      <c r="K360" s="97"/>
    </row>
    <row r="361" spans="5:11" x14ac:dyDescent="0.3">
      <c r="F361" s="318"/>
      <c r="G361" s="141"/>
      <c r="H361" s="141"/>
      <c r="I361" s="113"/>
      <c r="J361" s="119"/>
      <c r="K361" s="97"/>
    </row>
    <row r="362" spans="5:11" x14ac:dyDescent="0.3">
      <c r="F362" s="362" t="s">
        <v>167</v>
      </c>
      <c r="G362" s="141"/>
      <c r="H362" s="141"/>
      <c r="I362" s="113"/>
      <c r="J362" s="119"/>
      <c r="K362" s="97"/>
    </row>
    <row r="363" spans="5:11" ht="16.2" thickBot="1" x14ac:dyDescent="0.35">
      <c r="F363" s="363" t="s">
        <v>136</v>
      </c>
      <c r="G363" s="141"/>
      <c r="H363" s="141"/>
      <c r="I363" s="113"/>
      <c r="J363" s="119"/>
      <c r="K363" s="97"/>
    </row>
    <row r="364" spans="5:11" ht="15" thickBot="1" x14ac:dyDescent="0.35">
      <c r="F364" s="364" t="s">
        <v>137</v>
      </c>
      <c r="G364" s="187" t="s">
        <v>138</v>
      </c>
      <c r="H364" s="188" t="s">
        <v>139</v>
      </c>
      <c r="I364" s="113"/>
      <c r="J364" s="119"/>
      <c r="K364" s="97"/>
    </row>
    <row r="365" spans="5:11" ht="15" thickBot="1" x14ac:dyDescent="0.35">
      <c r="F365" s="365" t="s">
        <v>169</v>
      </c>
      <c r="G365" s="190">
        <v>30.8</v>
      </c>
      <c r="H365" s="191">
        <v>30.8</v>
      </c>
      <c r="I365" s="113">
        <v>40</v>
      </c>
      <c r="J365" s="133">
        <f>G365*I365/1000</f>
        <v>1.232</v>
      </c>
      <c r="K365" s="97"/>
    </row>
    <row r="366" spans="5:11" ht="15" thickBot="1" x14ac:dyDescent="0.35">
      <c r="F366" s="365" t="s">
        <v>144</v>
      </c>
      <c r="G366" s="190">
        <v>106</v>
      </c>
      <c r="H366" s="191">
        <v>106</v>
      </c>
      <c r="I366" s="113">
        <v>57.5</v>
      </c>
      <c r="J366" s="133">
        <f>G366*I366/1000</f>
        <v>6.0949999999999998</v>
      </c>
      <c r="K366" s="97"/>
    </row>
    <row r="367" spans="5:11" ht="15" thickBot="1" x14ac:dyDescent="0.35">
      <c r="F367" s="365" t="s">
        <v>155</v>
      </c>
      <c r="G367" s="190">
        <v>70</v>
      </c>
      <c r="H367" s="191">
        <v>70</v>
      </c>
      <c r="I367" s="113"/>
      <c r="J367" s="155"/>
      <c r="K367" s="97"/>
    </row>
    <row r="368" spans="5:11" ht="15" thickBot="1" x14ac:dyDescent="0.35">
      <c r="F368" s="365" t="s">
        <v>158</v>
      </c>
      <c r="G368" s="190">
        <v>5</v>
      </c>
      <c r="H368" s="191">
        <v>5</v>
      </c>
      <c r="I368" s="156">
        <v>73</v>
      </c>
      <c r="J368" s="133">
        <f>G368*I368/1000</f>
        <v>0.36499999999999999</v>
      </c>
      <c r="K368" s="97"/>
    </row>
    <row r="369" spans="5:11" ht="15" thickBot="1" x14ac:dyDescent="0.35">
      <c r="E369"/>
      <c r="F369" s="366" t="s">
        <v>193</v>
      </c>
      <c r="G369" s="193" t="s">
        <v>147</v>
      </c>
      <c r="H369" s="194">
        <v>192</v>
      </c>
      <c r="I369" s="113"/>
      <c r="J369" s="155"/>
      <c r="K369" s="97"/>
    </row>
    <row r="370" spans="5:11" ht="15" thickBot="1" x14ac:dyDescent="0.35">
      <c r="E370"/>
      <c r="F370" s="365" t="s">
        <v>148</v>
      </c>
      <c r="G370" s="190">
        <v>5</v>
      </c>
      <c r="H370" s="191">
        <v>5</v>
      </c>
      <c r="I370" s="156">
        <v>610</v>
      </c>
      <c r="J370" s="133">
        <f>G370*I370/1000</f>
        <v>3.05</v>
      </c>
      <c r="K370" s="97"/>
    </row>
    <row r="371" spans="5:11" x14ac:dyDescent="0.3">
      <c r="E371"/>
      <c r="F371" s="310"/>
      <c r="I371" s="96"/>
      <c r="J371" s="158"/>
      <c r="K371" s="97"/>
    </row>
    <row r="372" spans="5:11" ht="21" x14ac:dyDescent="0.3">
      <c r="F372" s="445" t="s">
        <v>448</v>
      </c>
      <c r="G372" s="119"/>
      <c r="H372" s="119"/>
      <c r="I372" s="120"/>
      <c r="J372" s="121"/>
      <c r="K372" s="449">
        <f>J379</f>
        <v>6.2090000000000005</v>
      </c>
    </row>
    <row r="373" spans="5:11" ht="15.6" x14ac:dyDescent="0.3">
      <c r="E373"/>
      <c r="F373" s="613" t="s">
        <v>151</v>
      </c>
      <c r="G373" s="613"/>
      <c r="H373" s="613"/>
      <c r="I373" s="613"/>
      <c r="J373" s="613"/>
      <c r="K373" s="451"/>
    </row>
    <row r="374" spans="5:11" ht="16.2" thickBot="1" x14ac:dyDescent="0.35">
      <c r="E374"/>
      <c r="F374" s="312" t="s">
        <v>136</v>
      </c>
      <c r="G374" s="119"/>
      <c r="H374" s="119"/>
      <c r="I374" s="120"/>
      <c r="J374" s="121"/>
      <c r="K374" s="450"/>
    </row>
    <row r="375" spans="5:11" ht="16.2" thickBot="1" x14ac:dyDescent="0.35">
      <c r="E375"/>
      <c r="F375" s="313" t="s">
        <v>137</v>
      </c>
      <c r="G375" s="124" t="s">
        <v>138</v>
      </c>
      <c r="H375" s="125" t="s">
        <v>139</v>
      </c>
      <c r="I375" s="120"/>
      <c r="J375" s="121"/>
      <c r="K375" s="450"/>
    </row>
    <row r="376" spans="5:11" ht="16.2" thickBot="1" x14ac:dyDescent="0.35">
      <c r="E376"/>
      <c r="F376" s="314" t="s">
        <v>153</v>
      </c>
      <c r="G376" s="127">
        <v>1</v>
      </c>
      <c r="H376" s="128">
        <v>1</v>
      </c>
      <c r="I376" s="120" t="s">
        <v>449</v>
      </c>
      <c r="J376" s="129">
        <f>G376*I376/1000</f>
        <v>0.65</v>
      </c>
      <c r="K376" s="450"/>
    </row>
    <row r="377" spans="5:11" ht="16.2" thickBot="1" x14ac:dyDescent="0.35">
      <c r="E377"/>
      <c r="F377" s="314" t="s">
        <v>155</v>
      </c>
      <c r="G377" s="127">
        <v>54</v>
      </c>
      <c r="H377" s="128">
        <v>54</v>
      </c>
      <c r="I377" s="120"/>
      <c r="J377" s="121"/>
      <c r="K377" s="450"/>
    </row>
    <row r="378" spans="5:11" ht="15.6" x14ac:dyDescent="0.3">
      <c r="E378"/>
      <c r="F378" s="315"/>
      <c r="G378" s="131"/>
      <c r="H378" s="131"/>
      <c r="I378" s="120"/>
      <c r="J378" s="121"/>
      <c r="K378" s="450"/>
    </row>
    <row r="379" spans="5:11" ht="21" x14ac:dyDescent="0.3">
      <c r="E379"/>
      <c r="F379" s="445" t="s">
        <v>499</v>
      </c>
      <c r="G379" s="119"/>
      <c r="H379" s="119"/>
      <c r="I379" s="120"/>
      <c r="J379" s="133">
        <f>J383+J384+J385</f>
        <v>6.2090000000000005</v>
      </c>
      <c r="K379" s="450"/>
    </row>
    <row r="380" spans="5:11" ht="15.6" x14ac:dyDescent="0.3">
      <c r="E380"/>
      <c r="F380" s="613" t="s">
        <v>151</v>
      </c>
      <c r="G380" s="613"/>
      <c r="H380" s="613"/>
      <c r="I380" s="613"/>
      <c r="J380" s="613"/>
      <c r="K380" s="450"/>
    </row>
    <row r="381" spans="5:11" ht="16.2" thickBot="1" x14ac:dyDescent="0.35">
      <c r="E381"/>
      <c r="F381" s="312" t="s">
        <v>136</v>
      </c>
      <c r="G381" s="119"/>
      <c r="H381" s="119"/>
      <c r="I381" s="120"/>
      <c r="J381" s="121"/>
      <c r="K381" s="450"/>
    </row>
    <row r="382" spans="5:11" ht="16.2" thickBot="1" x14ac:dyDescent="0.35">
      <c r="E382"/>
      <c r="F382" s="313" t="s">
        <v>137</v>
      </c>
      <c r="G382" s="124" t="s">
        <v>138</v>
      </c>
      <c r="H382" s="125" t="s">
        <v>139</v>
      </c>
      <c r="I382" s="120"/>
      <c r="J382" s="121"/>
      <c r="K382" s="450"/>
    </row>
    <row r="383" spans="5:11" ht="16.2" thickBot="1" x14ac:dyDescent="0.35">
      <c r="E383"/>
      <c r="F383" s="314" t="s">
        <v>500</v>
      </c>
      <c r="G383" s="134" t="s">
        <v>147</v>
      </c>
      <c r="H383" s="128">
        <v>50</v>
      </c>
      <c r="I383" s="120"/>
      <c r="J383" s="135">
        <f>J376</f>
        <v>0.65</v>
      </c>
      <c r="K383" s="450"/>
    </row>
    <row r="384" spans="5:11" ht="16.2" thickBot="1" x14ac:dyDescent="0.35">
      <c r="E384"/>
      <c r="F384" s="314" t="s">
        <v>158</v>
      </c>
      <c r="G384" s="127">
        <v>15</v>
      </c>
      <c r="H384" s="128">
        <v>15</v>
      </c>
      <c r="I384" s="120" t="s">
        <v>450</v>
      </c>
      <c r="J384" s="135">
        <f>G384*I384/1000</f>
        <v>1.095</v>
      </c>
      <c r="K384" s="450"/>
    </row>
    <row r="385" spans="5:11" ht="16.2" thickBot="1" x14ac:dyDescent="0.35">
      <c r="E385"/>
      <c r="F385" s="314" t="s">
        <v>160</v>
      </c>
      <c r="G385" s="127">
        <v>8</v>
      </c>
      <c r="H385" s="128">
        <v>7</v>
      </c>
      <c r="I385" s="120" t="s">
        <v>451</v>
      </c>
      <c r="J385" s="135">
        <f>G385*I385/1000</f>
        <v>4.4640000000000004</v>
      </c>
      <c r="K385" s="450"/>
    </row>
    <row r="386" spans="5:11" ht="16.2" thickBot="1" x14ac:dyDescent="0.35">
      <c r="E386"/>
      <c r="F386" s="314" t="s">
        <v>155</v>
      </c>
      <c r="G386" s="127">
        <v>150</v>
      </c>
      <c r="H386" s="128">
        <v>150</v>
      </c>
      <c r="I386" s="120"/>
      <c r="J386" s="121"/>
      <c r="K386" s="450"/>
    </row>
    <row r="387" spans="5:11" x14ac:dyDescent="0.3">
      <c r="E387"/>
      <c r="F387" s="342"/>
      <c r="G387" s="169"/>
      <c r="H387" s="169"/>
      <c r="I387" s="161"/>
      <c r="J387" s="135"/>
      <c r="K387" s="97"/>
    </row>
    <row r="388" spans="5:11" x14ac:dyDescent="0.3">
      <c r="E388"/>
      <c r="F388" s="342"/>
      <c r="G388" s="169"/>
      <c r="H388" s="169"/>
      <c r="I388" s="161"/>
      <c r="J388" s="135"/>
      <c r="K388" s="97"/>
    </row>
    <row r="389" spans="5:11" ht="21" x14ac:dyDescent="0.3">
      <c r="E389"/>
      <c r="F389" s="485" t="s">
        <v>501</v>
      </c>
      <c r="G389" s="169"/>
      <c r="H389" s="169"/>
      <c r="I389" s="161"/>
      <c r="J389" s="121"/>
      <c r="K389" s="290">
        <f>J390+J391+J392</f>
        <v>9.8581249999999994</v>
      </c>
    </row>
    <row r="390" spans="5:11" x14ac:dyDescent="0.3">
      <c r="E390"/>
      <c r="F390" s="342" t="s">
        <v>502</v>
      </c>
      <c r="G390" s="137">
        <v>37.5</v>
      </c>
      <c r="H390" s="169">
        <v>37.5</v>
      </c>
      <c r="I390" s="161" t="s">
        <v>486</v>
      </c>
      <c r="J390" s="133">
        <f>G390*I390/1000</f>
        <v>0</v>
      </c>
      <c r="K390" s="292"/>
    </row>
    <row r="391" spans="5:11" x14ac:dyDescent="0.3">
      <c r="E391"/>
      <c r="F391" s="342" t="s">
        <v>503</v>
      </c>
      <c r="G391" s="137">
        <v>37.5</v>
      </c>
      <c r="H391" s="169">
        <v>37.5</v>
      </c>
      <c r="I391" s="161" t="s">
        <v>465</v>
      </c>
      <c r="J391" s="133">
        <f>G391*I391/1000</f>
        <v>2.2331249999999998</v>
      </c>
      <c r="K391" s="292"/>
    </row>
    <row r="392" spans="5:11" ht="15" thickBot="1" x14ac:dyDescent="0.35">
      <c r="E392"/>
      <c r="F392" s="342" t="s">
        <v>186</v>
      </c>
      <c r="G392" s="121">
        <v>12.5</v>
      </c>
      <c r="H392" s="169">
        <v>12.5</v>
      </c>
      <c r="I392" s="161" t="s">
        <v>517</v>
      </c>
      <c r="J392" s="133">
        <f>G392*I392/1000</f>
        <v>7.625</v>
      </c>
      <c r="K392" s="292"/>
    </row>
    <row r="393" spans="5:11" ht="15" thickBot="1" x14ac:dyDescent="0.35">
      <c r="E393"/>
      <c r="F393" s="195"/>
      <c r="G393" s="196"/>
      <c r="H393" s="196"/>
      <c r="I393" s="197"/>
      <c r="J393" s="135"/>
      <c r="K393" s="97"/>
    </row>
    <row r="394" spans="5:11" ht="21" hidden="1" x14ac:dyDescent="0.4">
      <c r="F394" s="455" t="s">
        <v>466</v>
      </c>
      <c r="J394" s="135"/>
      <c r="K394" s="448"/>
    </row>
    <row r="395" spans="5:11" hidden="1" x14ac:dyDescent="0.3">
      <c r="F395" s="310" t="s">
        <v>467</v>
      </c>
      <c r="H395">
        <v>100</v>
      </c>
      <c r="I395">
        <v>320</v>
      </c>
      <c r="J395" s="135">
        <f t="shared" ref="J395" si="10">G395*I395/1000</f>
        <v>0</v>
      </c>
      <c r="K395" s="432">
        <f>G395*I395/1000</f>
        <v>0</v>
      </c>
    </row>
    <row r="396" spans="5:11" x14ac:dyDescent="0.3">
      <c r="E396"/>
      <c r="F396" s="487"/>
      <c r="G396" s="488"/>
      <c r="H396" s="488"/>
      <c r="I396" s="197"/>
      <c r="J396" s="135"/>
      <c r="K396" s="97"/>
    </row>
    <row r="397" spans="5:11" hidden="1" x14ac:dyDescent="0.3">
      <c r="E397"/>
      <c r="F397" s="487"/>
      <c r="G397" s="488"/>
      <c r="H397" s="488"/>
      <c r="I397" s="197"/>
      <c r="J397" s="135"/>
      <c r="K397" s="97"/>
    </row>
    <row r="398" spans="5:11" hidden="1" x14ac:dyDescent="0.3">
      <c r="E398"/>
      <c r="F398" s="487"/>
      <c r="G398" s="488"/>
      <c r="H398" s="488"/>
      <c r="I398" s="197"/>
      <c r="J398" s="135"/>
      <c r="K398" s="97"/>
    </row>
    <row r="399" spans="5:11" ht="15" thickBot="1" x14ac:dyDescent="0.35"/>
    <row r="400" spans="5:11" ht="21.6" thickBot="1" x14ac:dyDescent="0.35">
      <c r="E400" s="447" t="s">
        <v>455</v>
      </c>
      <c r="F400" s="456" t="s">
        <v>456</v>
      </c>
      <c r="K400" s="432">
        <f>J402+J403+J405+J406</f>
        <v>9.849000000000002</v>
      </c>
    </row>
    <row r="401" spans="5:11" ht="15" thickBot="1" x14ac:dyDescent="0.35">
      <c r="E401"/>
      <c r="F401" s="320" t="s">
        <v>137</v>
      </c>
      <c r="G401" s="106" t="s">
        <v>138</v>
      </c>
      <c r="H401" s="107" t="s">
        <v>139</v>
      </c>
    </row>
    <row r="402" spans="5:11" ht="15.75" customHeight="1" thickBot="1" x14ac:dyDescent="0.35">
      <c r="E402"/>
      <c r="F402" s="321" t="s">
        <v>246</v>
      </c>
      <c r="G402" s="111">
        <v>57</v>
      </c>
      <c r="H402" s="112">
        <v>48</v>
      </c>
      <c r="I402">
        <v>90</v>
      </c>
      <c r="J402" s="158">
        <f>G402*I402/1000</f>
        <v>5.13</v>
      </c>
    </row>
    <row r="403" spans="5:11" ht="15" thickBot="1" x14ac:dyDescent="0.35">
      <c r="E403"/>
      <c r="F403" s="321" t="s">
        <v>247</v>
      </c>
      <c r="G403" s="111">
        <v>44</v>
      </c>
      <c r="H403" s="112">
        <v>35</v>
      </c>
      <c r="I403">
        <v>85</v>
      </c>
      <c r="J403" s="158">
        <f t="shared" ref="J403" si="11">G403*I403/1000</f>
        <v>3.74</v>
      </c>
    </row>
    <row r="404" spans="5:11" ht="15" thickBot="1" x14ac:dyDescent="0.35">
      <c r="E404"/>
      <c r="F404" s="321" t="s">
        <v>248</v>
      </c>
      <c r="G404" s="111">
        <v>15</v>
      </c>
      <c r="H404" s="112">
        <v>12</v>
      </c>
      <c r="J404" s="158"/>
    </row>
    <row r="405" spans="5:11" ht="15" thickBot="1" x14ac:dyDescent="0.35">
      <c r="E405"/>
      <c r="F405" s="321" t="s">
        <v>249</v>
      </c>
      <c r="G405" s="111">
        <v>14</v>
      </c>
      <c r="H405" s="112">
        <v>12</v>
      </c>
      <c r="I405">
        <v>21</v>
      </c>
      <c r="J405" s="158">
        <f t="shared" ref="J405:J406" si="12">G405*I405/1000</f>
        <v>0.29399999999999998</v>
      </c>
    </row>
    <row r="406" spans="5:11" ht="15" thickBot="1" x14ac:dyDescent="0.35">
      <c r="E406"/>
      <c r="F406" s="321" t="s">
        <v>250</v>
      </c>
      <c r="G406" s="111">
        <v>5</v>
      </c>
      <c r="H406" s="112">
        <v>5</v>
      </c>
      <c r="I406">
        <v>137</v>
      </c>
      <c r="J406" s="158">
        <f t="shared" si="12"/>
        <v>0.68500000000000005</v>
      </c>
    </row>
    <row r="408" spans="5:11" ht="21" x14ac:dyDescent="0.3">
      <c r="E408"/>
      <c r="F408" s="456" t="s">
        <v>251</v>
      </c>
      <c r="K408" s="453">
        <f>J411+J414+J417+J418+J419+J424+J425</f>
        <v>3.8220000000000005</v>
      </c>
    </row>
    <row r="409" spans="5:11" ht="16.2" thickBot="1" x14ac:dyDescent="0.35">
      <c r="E409"/>
      <c r="F409" s="322" t="s">
        <v>252</v>
      </c>
      <c r="K409" s="452"/>
    </row>
    <row r="410" spans="5:11" ht="16.2" thickBot="1" x14ac:dyDescent="0.35">
      <c r="E410"/>
      <c r="F410" s="323" t="s">
        <v>137</v>
      </c>
      <c r="G410" s="419" t="s">
        <v>138</v>
      </c>
      <c r="H410" s="420" t="s">
        <v>139</v>
      </c>
      <c r="I410" s="421"/>
      <c r="J410" s="421"/>
      <c r="K410" s="452"/>
    </row>
    <row r="411" spans="5:11" ht="16.2" thickBot="1" x14ac:dyDescent="0.35">
      <c r="E411"/>
      <c r="F411" s="321" t="s">
        <v>253</v>
      </c>
      <c r="G411" s="422">
        <v>100</v>
      </c>
      <c r="H411" s="423">
        <v>75</v>
      </c>
      <c r="I411" s="421">
        <v>27</v>
      </c>
      <c r="J411" s="554">
        <f>G411*I411/1000</f>
        <v>2.7</v>
      </c>
      <c r="K411" s="452"/>
    </row>
    <row r="412" spans="5:11" ht="16.2" thickBot="1" x14ac:dyDescent="0.35">
      <c r="E412"/>
      <c r="F412" s="321" t="s">
        <v>254</v>
      </c>
      <c r="G412" s="422">
        <v>2</v>
      </c>
      <c r="H412" s="423">
        <v>2</v>
      </c>
      <c r="I412" s="421"/>
      <c r="J412" s="554"/>
      <c r="K412" s="452"/>
    </row>
    <row r="413" spans="5:11" ht="16.2" thickBot="1" x14ac:dyDescent="0.35">
      <c r="E413"/>
      <c r="F413" s="321" t="s">
        <v>255</v>
      </c>
      <c r="G413" s="422">
        <v>2</v>
      </c>
      <c r="H413" s="423">
        <v>2</v>
      </c>
      <c r="I413" s="421"/>
      <c r="J413" s="554"/>
      <c r="K413" s="452"/>
    </row>
    <row r="414" spans="5:11" ht="16.2" thickBot="1" x14ac:dyDescent="0.35">
      <c r="E414"/>
      <c r="F414" s="321" t="s">
        <v>256</v>
      </c>
      <c r="G414" s="422">
        <v>2</v>
      </c>
      <c r="H414" s="423">
        <v>2</v>
      </c>
      <c r="I414" s="421">
        <v>59</v>
      </c>
      <c r="J414" s="554">
        <f>G414*I414/1000</f>
        <v>0.11799999999999999</v>
      </c>
      <c r="K414" s="452"/>
    </row>
    <row r="415" spans="5:11" ht="16.2" thickBot="1" x14ac:dyDescent="0.35">
      <c r="E415"/>
      <c r="F415" s="321" t="s">
        <v>257</v>
      </c>
      <c r="G415" s="424" t="s">
        <v>147</v>
      </c>
      <c r="H415" s="423">
        <v>2</v>
      </c>
      <c r="I415" s="421"/>
      <c r="J415" s="554"/>
      <c r="K415" s="452"/>
    </row>
    <row r="416" spans="5:11" ht="16.2" thickBot="1" x14ac:dyDescent="0.35">
      <c r="E416"/>
      <c r="F416" s="321" t="s">
        <v>258</v>
      </c>
      <c r="G416" s="422">
        <v>2</v>
      </c>
      <c r="H416" s="423">
        <v>2</v>
      </c>
      <c r="I416" s="421"/>
      <c r="J416" s="554"/>
      <c r="K416" s="452"/>
    </row>
    <row r="417" spans="5:11" ht="16.2" thickBot="1" x14ac:dyDescent="0.35">
      <c r="E417"/>
      <c r="F417" s="321" t="s">
        <v>259</v>
      </c>
      <c r="G417" s="422">
        <v>12.5</v>
      </c>
      <c r="H417" s="423">
        <v>10</v>
      </c>
      <c r="I417" s="421">
        <v>30</v>
      </c>
      <c r="J417" s="554">
        <f>G417*I417/1000</f>
        <v>0.375</v>
      </c>
      <c r="K417" s="452"/>
    </row>
    <row r="418" spans="5:11" ht="16.2" thickBot="1" x14ac:dyDescent="0.35">
      <c r="E418"/>
      <c r="F418" s="321" t="s">
        <v>260</v>
      </c>
      <c r="G418" s="422">
        <v>12</v>
      </c>
      <c r="H418" s="423">
        <v>10</v>
      </c>
      <c r="I418" s="421">
        <v>21</v>
      </c>
      <c r="J418" s="554">
        <f>G418*I418/1000</f>
        <v>0.252</v>
      </c>
      <c r="K418" s="452"/>
    </row>
    <row r="419" spans="5:11" ht="16.2" thickBot="1" x14ac:dyDescent="0.35">
      <c r="E419"/>
      <c r="F419" s="321" t="s">
        <v>250</v>
      </c>
      <c r="G419" s="422">
        <v>2.5</v>
      </c>
      <c r="H419" s="423">
        <v>2.5</v>
      </c>
      <c r="I419" s="421">
        <v>137</v>
      </c>
      <c r="J419" s="554">
        <f>G419*I419/1000</f>
        <v>0.34250000000000003</v>
      </c>
      <c r="K419" s="452"/>
    </row>
    <row r="420" spans="5:11" ht="16.2" thickBot="1" x14ac:dyDescent="0.35">
      <c r="E420"/>
      <c r="F420" s="457" t="s">
        <v>261</v>
      </c>
      <c r="G420" s="422" t="s">
        <v>147</v>
      </c>
      <c r="H420" s="423">
        <v>175</v>
      </c>
      <c r="I420" s="421"/>
      <c r="J420" s="554"/>
      <c r="K420" s="452"/>
    </row>
    <row r="421" spans="5:11" ht="16.2" thickBot="1" x14ac:dyDescent="0.35">
      <c r="E421"/>
      <c r="F421" s="321" t="s">
        <v>262</v>
      </c>
      <c r="G421" s="422">
        <v>175</v>
      </c>
      <c r="H421" s="423">
        <v>175</v>
      </c>
      <c r="I421" s="421"/>
      <c r="J421" s="554"/>
      <c r="K421" s="452"/>
    </row>
    <row r="422" spans="5:11" ht="16.2" thickBot="1" x14ac:dyDescent="0.35">
      <c r="E422"/>
      <c r="F422" s="321" t="s">
        <v>263</v>
      </c>
      <c r="G422" s="422">
        <v>175</v>
      </c>
      <c r="H422" s="423">
        <v>175</v>
      </c>
      <c r="I422" s="421"/>
      <c r="J422" s="554"/>
      <c r="K422" s="452"/>
    </row>
    <row r="423" spans="5:11" ht="16.2" thickBot="1" x14ac:dyDescent="0.35">
      <c r="E423"/>
      <c r="F423" s="321" t="s">
        <v>145</v>
      </c>
      <c r="G423" s="422">
        <v>175</v>
      </c>
      <c r="H423" s="423">
        <v>175</v>
      </c>
      <c r="I423" s="421"/>
      <c r="J423" s="554"/>
      <c r="K423" s="452"/>
    </row>
    <row r="424" spans="5:11" ht="16.2" thickBot="1" x14ac:dyDescent="0.35">
      <c r="E424"/>
      <c r="F424" s="321" t="s">
        <v>264</v>
      </c>
      <c r="G424" s="422">
        <v>0.01</v>
      </c>
      <c r="H424" s="423">
        <v>0.01</v>
      </c>
      <c r="I424" s="425">
        <v>900</v>
      </c>
      <c r="J424" s="554">
        <f>G424*I424/1000</f>
        <v>8.9999999999999993E-3</v>
      </c>
      <c r="K424" s="452"/>
    </row>
    <row r="425" spans="5:11" ht="16.2" thickBot="1" x14ac:dyDescent="0.35">
      <c r="E425"/>
      <c r="F425" s="321" t="s">
        <v>265</v>
      </c>
      <c r="G425" s="422">
        <v>1.5</v>
      </c>
      <c r="H425" s="423">
        <v>1.5</v>
      </c>
      <c r="I425" s="421">
        <v>17</v>
      </c>
      <c r="J425" s="554">
        <f>G425*I425/1000</f>
        <v>2.5499999999999998E-2</v>
      </c>
      <c r="K425" s="452"/>
    </row>
    <row r="426" spans="5:11" ht="15.6" x14ac:dyDescent="0.3">
      <c r="K426" s="452"/>
    </row>
    <row r="427" spans="5:11" ht="21.6" thickBot="1" x14ac:dyDescent="0.35">
      <c r="E427"/>
      <c r="F427" s="456" t="s">
        <v>505</v>
      </c>
      <c r="K427" s="432">
        <f>J429+J430+J433</f>
        <v>13.432</v>
      </c>
    </row>
    <row r="428" spans="5:11" ht="15" thickBot="1" x14ac:dyDescent="0.35">
      <c r="E428"/>
      <c r="F428" s="323" t="s">
        <v>137</v>
      </c>
      <c r="G428" s="249" t="s">
        <v>138</v>
      </c>
      <c r="H428" s="250" t="s">
        <v>139</v>
      </c>
    </row>
    <row r="429" spans="5:11" ht="15" thickBot="1" x14ac:dyDescent="0.35">
      <c r="E429"/>
      <c r="F429" s="321" t="s">
        <v>253</v>
      </c>
      <c r="G429" s="251">
        <v>226</v>
      </c>
      <c r="H429" s="252">
        <v>168</v>
      </c>
      <c r="I429">
        <v>27</v>
      </c>
      <c r="J429" s="158">
        <f>G429*I429/1000</f>
        <v>6.1020000000000003</v>
      </c>
    </row>
    <row r="430" spans="5:11" ht="15" thickBot="1" x14ac:dyDescent="0.35">
      <c r="E430"/>
      <c r="F430" s="321" t="s">
        <v>279</v>
      </c>
      <c r="G430" s="251">
        <v>32</v>
      </c>
      <c r="H430" s="252">
        <v>30</v>
      </c>
      <c r="I430">
        <v>57.5</v>
      </c>
      <c r="J430">
        <f>G430*I430/1000</f>
        <v>1.84</v>
      </c>
    </row>
    <row r="431" spans="5:11" ht="15" thickBot="1" x14ac:dyDescent="0.35">
      <c r="E431"/>
      <c r="F431" s="326" t="s">
        <v>350</v>
      </c>
      <c r="G431" s="253" t="s">
        <v>147</v>
      </c>
      <c r="H431" s="257">
        <v>30</v>
      </c>
    </row>
    <row r="432" spans="5:11" ht="23.4" thickBot="1" x14ac:dyDescent="0.35">
      <c r="E432"/>
      <c r="F432" s="326" t="s">
        <v>351</v>
      </c>
      <c r="G432" s="253" t="s">
        <v>147</v>
      </c>
      <c r="H432" s="269" t="s">
        <v>147</v>
      </c>
    </row>
    <row r="433" spans="5:11" ht="15" thickBot="1" x14ac:dyDescent="0.35">
      <c r="E433"/>
      <c r="F433" s="321" t="s">
        <v>148</v>
      </c>
      <c r="G433" s="251">
        <v>9</v>
      </c>
      <c r="H433" s="252">
        <v>9</v>
      </c>
      <c r="I433">
        <v>610</v>
      </c>
      <c r="J433">
        <f>G433*I433/1000</f>
        <v>5.49</v>
      </c>
    </row>
    <row r="435" spans="5:11" ht="21" x14ac:dyDescent="0.3">
      <c r="E435"/>
      <c r="F435" s="456" t="s">
        <v>507</v>
      </c>
      <c r="K435" s="432">
        <f>J438+J439+J440+J441+J442+J443+J444+J445+J446</f>
        <v>35.656710000000011</v>
      </c>
    </row>
    <row r="436" spans="5:11" ht="15.6" thickBot="1" x14ac:dyDescent="0.35">
      <c r="E436"/>
      <c r="F436" s="355" t="s">
        <v>508</v>
      </c>
    </row>
    <row r="437" spans="5:11" ht="15" thickBot="1" x14ac:dyDescent="0.35">
      <c r="E437"/>
      <c r="F437" s="320" t="s">
        <v>137</v>
      </c>
      <c r="G437" s="106" t="s">
        <v>138</v>
      </c>
      <c r="H437" s="107" t="s">
        <v>139</v>
      </c>
    </row>
    <row r="438" spans="5:11" ht="15" thickBot="1" x14ac:dyDescent="0.35">
      <c r="E438"/>
      <c r="F438" s="321" t="s">
        <v>353</v>
      </c>
      <c r="G438" s="111">
        <v>205.8</v>
      </c>
      <c r="H438" s="112">
        <v>102.9</v>
      </c>
      <c r="I438">
        <v>157</v>
      </c>
      <c r="J438" s="158">
        <f t="shared" ref="J438:J446" si="13">G438*I438/1000</f>
        <v>32.310600000000001</v>
      </c>
    </row>
    <row r="439" spans="5:11" ht="15" thickBot="1" x14ac:dyDescent="0.35">
      <c r="E439"/>
      <c r="F439" s="321" t="s">
        <v>155</v>
      </c>
      <c r="G439" s="111">
        <v>21</v>
      </c>
      <c r="H439" s="259">
        <v>21</v>
      </c>
      <c r="I439">
        <v>0</v>
      </c>
      <c r="J439" s="158">
        <f t="shared" si="13"/>
        <v>0</v>
      </c>
    </row>
    <row r="440" spans="5:11" ht="15" thickBot="1" x14ac:dyDescent="0.35">
      <c r="E440"/>
      <c r="F440" s="321" t="s">
        <v>331</v>
      </c>
      <c r="G440" s="111">
        <v>32.200000000000003</v>
      </c>
      <c r="H440" s="112">
        <v>25.2</v>
      </c>
      <c r="I440">
        <v>30</v>
      </c>
      <c r="J440" s="158">
        <f t="shared" si="13"/>
        <v>0.96600000000000008</v>
      </c>
    </row>
    <row r="441" spans="5:11" ht="15" thickBot="1" x14ac:dyDescent="0.35">
      <c r="E441"/>
      <c r="F441" s="321" t="s">
        <v>260</v>
      </c>
      <c r="G441" s="111">
        <v>9.8000000000000007</v>
      </c>
      <c r="H441" s="112">
        <v>9.8000000000000007</v>
      </c>
      <c r="I441">
        <v>21</v>
      </c>
      <c r="J441" s="158">
        <f t="shared" si="13"/>
        <v>0.20580000000000001</v>
      </c>
    </row>
    <row r="442" spans="5:11" ht="15" thickBot="1" x14ac:dyDescent="0.35">
      <c r="E442"/>
      <c r="F442" s="321" t="s">
        <v>315</v>
      </c>
      <c r="G442" s="111">
        <v>4.2</v>
      </c>
      <c r="H442" s="112">
        <v>4.2</v>
      </c>
      <c r="I442">
        <v>137</v>
      </c>
      <c r="J442" s="158">
        <f t="shared" si="13"/>
        <v>0.57540000000000002</v>
      </c>
    </row>
    <row r="443" spans="5:11" ht="15" thickBot="1" x14ac:dyDescent="0.35">
      <c r="F443" s="321" t="s">
        <v>158</v>
      </c>
      <c r="G443" s="111">
        <v>2.8</v>
      </c>
      <c r="H443" s="112">
        <v>2.8</v>
      </c>
      <c r="I443">
        <v>73</v>
      </c>
      <c r="J443" s="158">
        <f t="shared" si="13"/>
        <v>0.20439999999999997</v>
      </c>
    </row>
    <row r="444" spans="5:11" ht="15" thickBot="1" x14ac:dyDescent="0.35">
      <c r="F444" s="321" t="s">
        <v>182</v>
      </c>
      <c r="G444" s="111">
        <v>0.83</v>
      </c>
      <c r="H444" s="112">
        <v>0.83</v>
      </c>
      <c r="I444">
        <v>17</v>
      </c>
      <c r="J444" s="158">
        <f t="shared" si="13"/>
        <v>1.4109999999999999E-2</v>
      </c>
    </row>
    <row r="445" spans="5:11" ht="15" thickBot="1" x14ac:dyDescent="0.35">
      <c r="F445" s="321" t="s">
        <v>308</v>
      </c>
      <c r="G445" s="159">
        <v>0.14000000000000001</v>
      </c>
      <c r="H445" s="159">
        <v>0.14000000000000001</v>
      </c>
      <c r="I445">
        <v>500</v>
      </c>
      <c r="J445">
        <f t="shared" si="13"/>
        <v>7.0000000000000007E-2</v>
      </c>
    </row>
    <row r="446" spans="5:11" ht="15" thickBot="1" x14ac:dyDescent="0.35">
      <c r="F446" s="321" t="s">
        <v>297</v>
      </c>
      <c r="G446" s="159">
        <v>5.6</v>
      </c>
      <c r="H446" s="159">
        <v>5.6</v>
      </c>
      <c r="I446">
        <v>234</v>
      </c>
      <c r="J446" s="158">
        <f t="shared" si="13"/>
        <v>1.3103999999999998</v>
      </c>
    </row>
    <row r="447" spans="5:11" x14ac:dyDescent="0.3">
      <c r="F447" s="489"/>
      <c r="G447" s="159"/>
      <c r="H447" s="159"/>
    </row>
    <row r="449" spans="5:12" ht="21" x14ac:dyDescent="0.4">
      <c r="F449" s="455" t="s">
        <v>509</v>
      </c>
    </row>
    <row r="450" spans="5:12" x14ac:dyDescent="0.3">
      <c r="F450" s="303" t="s">
        <v>282</v>
      </c>
      <c r="G450" s="159">
        <v>200</v>
      </c>
      <c r="H450" s="159">
        <v>200</v>
      </c>
      <c r="I450">
        <v>60</v>
      </c>
      <c r="K450" s="279">
        <f>G450*I450/1000</f>
        <v>12</v>
      </c>
    </row>
    <row r="452" spans="5:12" ht="21" x14ac:dyDescent="0.4">
      <c r="F452" s="455" t="s">
        <v>538</v>
      </c>
      <c r="K452" s="452"/>
    </row>
    <row r="453" spans="5:12" ht="15.6" x14ac:dyDescent="0.3">
      <c r="E453"/>
      <c r="F453" s="303" t="s">
        <v>14</v>
      </c>
      <c r="G453" s="461">
        <v>60</v>
      </c>
      <c r="I453">
        <v>32.630000000000003</v>
      </c>
      <c r="K453" s="453">
        <f>G453*I453/1000</f>
        <v>1.9578000000000002</v>
      </c>
    </row>
    <row r="454" spans="5:12" ht="16.2" thickBot="1" x14ac:dyDescent="0.35">
      <c r="E454"/>
      <c r="G454" s="461"/>
      <c r="J454" s="493"/>
      <c r="K454" s="492"/>
      <c r="L454" s="493"/>
    </row>
    <row r="455" spans="5:12" ht="21.6" thickBot="1" x14ac:dyDescent="0.45">
      <c r="E455" s="447" t="s">
        <v>532</v>
      </c>
      <c r="F455" s="455" t="s">
        <v>537</v>
      </c>
      <c r="K455" s="448"/>
    </row>
    <row r="456" spans="5:12" x14ac:dyDescent="0.3">
      <c r="K456" s="432">
        <f>J460+J461+J462</f>
        <v>9.31</v>
      </c>
    </row>
    <row r="457" spans="5:12" ht="24.75" customHeight="1" x14ac:dyDescent="0.3">
      <c r="F457" s="661" t="s">
        <v>284</v>
      </c>
      <c r="G457" s="662" t="s">
        <v>285</v>
      </c>
      <c r="H457" s="663"/>
      <c r="K457"/>
    </row>
    <row r="458" spans="5:12" x14ac:dyDescent="0.3">
      <c r="F458" s="661"/>
      <c r="G458" s="664">
        <v>1</v>
      </c>
      <c r="H458" s="665"/>
      <c r="K458"/>
    </row>
    <row r="459" spans="5:12" x14ac:dyDescent="0.3">
      <c r="F459" s="661"/>
      <c r="G459" s="510" t="s">
        <v>138</v>
      </c>
      <c r="H459" s="510" t="s">
        <v>139</v>
      </c>
      <c r="K459"/>
    </row>
    <row r="460" spans="5:12" x14ac:dyDescent="0.3">
      <c r="F460" s="511" t="s">
        <v>534</v>
      </c>
      <c r="G460" s="512">
        <v>5</v>
      </c>
      <c r="H460" s="512">
        <v>5</v>
      </c>
      <c r="I460">
        <v>420</v>
      </c>
      <c r="J460" s="158">
        <f>G460*I460/1000</f>
        <v>2.1</v>
      </c>
      <c r="K460"/>
    </row>
    <row r="461" spans="5:12" x14ac:dyDescent="0.3">
      <c r="F461" s="511" t="s">
        <v>535</v>
      </c>
      <c r="G461" s="512">
        <v>20</v>
      </c>
      <c r="H461" s="512">
        <v>20</v>
      </c>
      <c r="I461">
        <v>73</v>
      </c>
      <c r="J461">
        <f>G461*I461/1000</f>
        <v>1.46</v>
      </c>
      <c r="K461"/>
    </row>
    <row r="462" spans="5:12" x14ac:dyDescent="0.3">
      <c r="F462" s="511" t="s">
        <v>536</v>
      </c>
      <c r="G462" s="512">
        <v>100</v>
      </c>
      <c r="H462" s="512">
        <v>100</v>
      </c>
      <c r="I462">
        <v>57.5</v>
      </c>
      <c r="J462" s="158">
        <f>G462*I462/1000</f>
        <v>5.75</v>
      </c>
      <c r="K462"/>
    </row>
    <row r="463" spans="5:12" x14ac:dyDescent="0.3">
      <c r="F463" s="511" t="s">
        <v>155</v>
      </c>
      <c r="G463" s="512">
        <v>120</v>
      </c>
      <c r="H463" s="512">
        <v>120</v>
      </c>
      <c r="K463"/>
    </row>
    <row r="464" spans="5:12" x14ac:dyDescent="0.3">
      <c r="F464" s="513" t="s">
        <v>435</v>
      </c>
      <c r="G464" s="513" t="s">
        <v>147</v>
      </c>
      <c r="H464" s="514">
        <v>200</v>
      </c>
      <c r="K464"/>
    </row>
    <row r="465" spans="5:12" x14ac:dyDescent="0.3">
      <c r="K465" s="448"/>
    </row>
    <row r="466" spans="5:12" x14ac:dyDescent="0.3">
      <c r="K466" s="448"/>
    </row>
    <row r="467" spans="5:12" x14ac:dyDescent="0.3">
      <c r="F467" s="509" t="s">
        <v>531</v>
      </c>
      <c r="G467">
        <v>70</v>
      </c>
      <c r="I467">
        <v>21.49</v>
      </c>
      <c r="K467" s="92">
        <v>21.49</v>
      </c>
    </row>
    <row r="468" spans="5:12" ht="15" customHeight="1" x14ac:dyDescent="0.3">
      <c r="J468" s="493"/>
      <c r="K468" s="494"/>
      <c r="L468" s="493"/>
    </row>
    <row r="469" spans="5:12" ht="15" thickBot="1" x14ac:dyDescent="0.35"/>
    <row r="470" spans="5:12" s="289" customFormat="1" ht="21.6" thickBot="1" x14ac:dyDescent="0.45">
      <c r="E470" s="359"/>
      <c r="F470" s="464" t="s">
        <v>194</v>
      </c>
      <c r="G470" s="472"/>
      <c r="H470" s="472"/>
      <c r="I470" s="472"/>
      <c r="J470" s="472"/>
      <c r="K470" s="473">
        <f>K479+K489+K501+K509+K514+K521+K535+K542+K568+K582+K585+K587</f>
        <v>192.03108499999996</v>
      </c>
    </row>
    <row r="471" spans="5:12" ht="15" thickBot="1" x14ac:dyDescent="0.35"/>
    <row r="472" spans="5:12" ht="21.6" thickBot="1" x14ac:dyDescent="0.35">
      <c r="E472" s="447" t="s">
        <v>453</v>
      </c>
      <c r="F472" s="484" t="s">
        <v>510</v>
      </c>
      <c r="G472" s="141"/>
      <c r="H472" s="141"/>
      <c r="I472" s="415"/>
      <c r="J472" s="155"/>
      <c r="K472" s="149"/>
    </row>
    <row r="473" spans="5:12" hidden="1" x14ac:dyDescent="0.3">
      <c r="F473" s="361" t="s">
        <v>192</v>
      </c>
      <c r="G473" s="141"/>
      <c r="H473" s="141"/>
      <c r="I473" s="113"/>
      <c r="J473" s="119"/>
      <c r="K473" s="97"/>
    </row>
    <row r="474" spans="5:12" hidden="1" x14ac:dyDescent="0.3">
      <c r="F474" s="361" t="s">
        <v>166</v>
      </c>
      <c r="G474" s="141"/>
      <c r="H474" s="141"/>
      <c r="I474" s="113"/>
      <c r="J474" s="119"/>
      <c r="K474" s="97"/>
    </row>
    <row r="475" spans="5:12" hidden="1" x14ac:dyDescent="0.3">
      <c r="F475" s="318"/>
      <c r="G475" s="141"/>
      <c r="H475" s="141"/>
      <c r="I475" s="113"/>
      <c r="J475" s="119"/>
      <c r="K475" s="97"/>
    </row>
    <row r="476" spans="5:12" hidden="1" x14ac:dyDescent="0.3">
      <c r="F476" s="362" t="s">
        <v>167</v>
      </c>
      <c r="G476" s="141"/>
      <c r="H476" s="141"/>
      <c r="I476" s="113"/>
      <c r="J476" s="119"/>
      <c r="K476" s="97"/>
    </row>
    <row r="477" spans="5:12" hidden="1" x14ac:dyDescent="0.3">
      <c r="E477"/>
      <c r="F477" s="369"/>
      <c r="G477" s="141"/>
      <c r="H477" s="141"/>
      <c r="I477" s="113"/>
      <c r="J477" s="119"/>
      <c r="K477" s="97"/>
    </row>
    <row r="478" spans="5:12" hidden="1" x14ac:dyDescent="0.3">
      <c r="E478"/>
      <c r="F478" s="370" t="s">
        <v>196</v>
      </c>
      <c r="G478" s="141"/>
      <c r="H478" s="141"/>
      <c r="I478" s="113"/>
      <c r="J478" s="119"/>
      <c r="K478" s="97"/>
    </row>
    <row r="479" spans="5:12" ht="16.2" thickBot="1" x14ac:dyDescent="0.35">
      <c r="E479"/>
      <c r="F479" s="363" t="s">
        <v>136</v>
      </c>
      <c r="G479" s="141"/>
      <c r="H479" s="141"/>
      <c r="I479" s="113"/>
      <c r="J479" s="119"/>
      <c r="K479" s="290">
        <f>J481+J482+J484+J485+J487</f>
        <v>12.844429999999999</v>
      </c>
    </row>
    <row r="480" spans="5:12" ht="15" thickBot="1" x14ac:dyDescent="0.35">
      <c r="E480"/>
      <c r="F480" s="364" t="s">
        <v>137</v>
      </c>
      <c r="G480" s="187" t="s">
        <v>138</v>
      </c>
      <c r="H480" s="188" t="s">
        <v>139</v>
      </c>
      <c r="I480" s="113"/>
      <c r="J480" s="119"/>
      <c r="K480" s="292"/>
    </row>
    <row r="481" spans="5:11" ht="15" thickBot="1" x14ac:dyDescent="0.35">
      <c r="E481"/>
      <c r="F481" s="365" t="s">
        <v>197</v>
      </c>
      <c r="G481" s="190">
        <v>43.24</v>
      </c>
      <c r="H481" s="191">
        <v>43.24</v>
      </c>
      <c r="I481" s="113">
        <v>84</v>
      </c>
      <c r="J481" s="133">
        <f>G481*I481/1000</f>
        <v>3.6321600000000003</v>
      </c>
      <c r="K481" s="292"/>
    </row>
    <row r="482" spans="5:11" ht="15" thickBot="1" x14ac:dyDescent="0.35">
      <c r="E482"/>
      <c r="F482" s="365" t="s">
        <v>144</v>
      </c>
      <c r="G482" s="190">
        <v>96.22</v>
      </c>
      <c r="H482" s="191">
        <v>96.22</v>
      </c>
      <c r="I482" s="113">
        <v>57.5</v>
      </c>
      <c r="J482" s="133">
        <f>G482*I482/1000</f>
        <v>5.5326499999999994</v>
      </c>
      <c r="K482" s="292"/>
    </row>
    <row r="483" spans="5:11" ht="15" thickBot="1" x14ac:dyDescent="0.35">
      <c r="E483"/>
      <c r="F483" s="365" t="s">
        <v>155</v>
      </c>
      <c r="G483" s="190">
        <v>63.78</v>
      </c>
      <c r="H483" s="191">
        <v>63.78</v>
      </c>
      <c r="I483" s="113"/>
      <c r="J483" s="155"/>
      <c r="K483" s="292"/>
    </row>
    <row r="484" spans="5:11" ht="15" thickBot="1" x14ac:dyDescent="0.35">
      <c r="E484"/>
      <c r="F484" s="365" t="s">
        <v>158</v>
      </c>
      <c r="G484" s="190">
        <v>5.18</v>
      </c>
      <c r="H484" s="191">
        <v>5.18</v>
      </c>
      <c r="I484" s="156">
        <v>73</v>
      </c>
      <c r="J484" s="133">
        <f>G484*I484/1000</f>
        <v>0.37813999999999998</v>
      </c>
      <c r="K484" s="292"/>
    </row>
    <row r="485" spans="5:11" ht="15" thickBot="1" x14ac:dyDescent="0.35">
      <c r="E485"/>
      <c r="F485" s="365" t="s">
        <v>182</v>
      </c>
      <c r="G485" s="190">
        <v>0.44</v>
      </c>
      <c r="H485" s="191">
        <v>0.44</v>
      </c>
      <c r="I485" s="113">
        <v>17</v>
      </c>
      <c r="J485" s="133">
        <f>G485*I485/1000</f>
        <v>7.4800000000000005E-3</v>
      </c>
      <c r="K485" s="292"/>
    </row>
    <row r="486" spans="5:11" ht="15" thickBot="1" x14ac:dyDescent="0.35">
      <c r="E486"/>
      <c r="F486" s="366" t="s">
        <v>198</v>
      </c>
      <c r="G486" s="193" t="s">
        <v>147</v>
      </c>
      <c r="H486" s="194">
        <v>194.6</v>
      </c>
      <c r="I486" s="113"/>
      <c r="J486" s="155"/>
      <c r="K486" s="292"/>
    </row>
    <row r="487" spans="5:11" ht="15" thickBot="1" x14ac:dyDescent="0.35">
      <c r="E487"/>
      <c r="F487" s="365" t="s">
        <v>148</v>
      </c>
      <c r="G487" s="190">
        <v>5.4</v>
      </c>
      <c r="H487" s="191">
        <v>5.4</v>
      </c>
      <c r="I487" s="156">
        <v>610</v>
      </c>
      <c r="J487" s="133">
        <f>G487*I487/1000</f>
        <v>3.294</v>
      </c>
      <c r="K487" s="292"/>
    </row>
    <row r="488" spans="5:11" x14ac:dyDescent="0.3">
      <c r="E488"/>
      <c r="F488" s="216"/>
      <c r="G488" s="119"/>
      <c r="H488" s="119"/>
      <c r="I488" s="113"/>
      <c r="J488" s="119"/>
      <c r="K488" s="292"/>
    </row>
    <row r="489" spans="5:11" ht="21" x14ac:dyDescent="0.3">
      <c r="E489"/>
      <c r="F489" s="465" t="s">
        <v>484</v>
      </c>
      <c r="G489" s="119"/>
      <c r="H489" s="119"/>
      <c r="I489" s="161"/>
      <c r="J489" s="129"/>
      <c r="K489" s="278">
        <f>J495+J496+J497+J498</f>
        <v>8.23</v>
      </c>
    </row>
    <row r="490" spans="5:11" x14ac:dyDescent="0.3">
      <c r="E490"/>
      <c r="F490" s="338" t="s">
        <v>166</v>
      </c>
      <c r="G490" s="119"/>
      <c r="H490" s="119"/>
      <c r="I490" s="161"/>
      <c r="J490" s="121"/>
      <c r="K490" s="277"/>
    </row>
    <row r="491" spans="5:11" x14ac:dyDescent="0.3">
      <c r="E491"/>
      <c r="F491" s="216"/>
      <c r="G491" s="119"/>
      <c r="H491" s="119"/>
      <c r="I491" s="161"/>
      <c r="J491" s="121"/>
      <c r="K491" s="277"/>
    </row>
    <row r="492" spans="5:11" x14ac:dyDescent="0.3">
      <c r="E492"/>
      <c r="F492" s="340" t="s">
        <v>175</v>
      </c>
      <c r="G492" s="119"/>
      <c r="H492" s="119"/>
      <c r="I492" s="161"/>
      <c r="J492" s="121"/>
      <c r="K492" s="277"/>
    </row>
    <row r="493" spans="5:11" ht="15.6" x14ac:dyDescent="0.3">
      <c r="E493"/>
      <c r="F493" s="312" t="s">
        <v>136</v>
      </c>
      <c r="G493" s="119"/>
      <c r="H493" s="119"/>
      <c r="I493" s="161"/>
      <c r="J493" s="121"/>
      <c r="K493" s="277"/>
    </row>
    <row r="494" spans="5:11" x14ac:dyDescent="0.3">
      <c r="E494"/>
      <c r="F494" s="341" t="s">
        <v>137</v>
      </c>
      <c r="G494" s="167" t="s">
        <v>138</v>
      </c>
      <c r="H494" s="167" t="s">
        <v>139</v>
      </c>
      <c r="I494" s="161"/>
      <c r="J494" s="121"/>
      <c r="K494" s="277"/>
    </row>
    <row r="495" spans="5:11" x14ac:dyDescent="0.3">
      <c r="E495"/>
      <c r="F495" s="342" t="s">
        <v>485</v>
      </c>
      <c r="G495" s="169">
        <v>3</v>
      </c>
      <c r="H495" s="169">
        <v>3</v>
      </c>
      <c r="I495" s="161" t="s">
        <v>523</v>
      </c>
      <c r="J495" s="129">
        <f>G495*I495/1000</f>
        <v>1.02</v>
      </c>
      <c r="K495" s="277"/>
    </row>
    <row r="496" spans="5:11" x14ac:dyDescent="0.3">
      <c r="E496"/>
      <c r="F496" s="342" t="s">
        <v>144</v>
      </c>
      <c r="G496" s="169">
        <v>100</v>
      </c>
      <c r="H496" s="169">
        <v>100</v>
      </c>
      <c r="I496" s="161" t="s">
        <v>487</v>
      </c>
      <c r="J496" s="129">
        <f t="shared" ref="J496:J498" si="14">G496*I496/1000</f>
        <v>5.75</v>
      </c>
      <c r="K496" s="277"/>
    </row>
    <row r="497" spans="5:11" x14ac:dyDescent="0.3">
      <c r="E497"/>
      <c r="F497" s="342" t="s">
        <v>155</v>
      </c>
      <c r="G497" s="169">
        <v>110</v>
      </c>
      <c r="H497" s="169">
        <v>110</v>
      </c>
      <c r="I497" s="161" t="s">
        <v>486</v>
      </c>
      <c r="J497" s="129">
        <f t="shared" si="14"/>
        <v>0</v>
      </c>
      <c r="K497" s="277"/>
    </row>
    <row r="498" spans="5:11" x14ac:dyDescent="0.3">
      <c r="E498"/>
      <c r="F498" s="342" t="s">
        <v>158</v>
      </c>
      <c r="G498" s="169">
        <v>20</v>
      </c>
      <c r="H498" s="169">
        <v>20</v>
      </c>
      <c r="I498" s="161" t="s">
        <v>450</v>
      </c>
      <c r="J498" s="129">
        <f t="shared" si="14"/>
        <v>1.46</v>
      </c>
      <c r="K498" s="277"/>
    </row>
    <row r="499" spans="5:11" x14ac:dyDescent="0.3">
      <c r="E499"/>
      <c r="F499" s="310"/>
      <c r="I499" s="96"/>
      <c r="K499" s="277"/>
    </row>
    <row r="500" spans="5:11" x14ac:dyDescent="0.3">
      <c r="E500"/>
      <c r="F500" s="310"/>
      <c r="I500" s="96"/>
      <c r="K500" s="292"/>
    </row>
    <row r="501" spans="5:11" ht="21" x14ac:dyDescent="0.3">
      <c r="E501"/>
      <c r="F501" s="666" t="s">
        <v>489</v>
      </c>
      <c r="G501" s="666"/>
      <c r="H501" s="666"/>
      <c r="I501" s="666"/>
      <c r="J501" s="666"/>
      <c r="K501" s="278">
        <f>K504+K505+K506</f>
        <v>8.458124999999999</v>
      </c>
    </row>
    <row r="502" spans="5:11" ht="15" thickBot="1" x14ac:dyDescent="0.35">
      <c r="E502"/>
      <c r="F502" s="310"/>
      <c r="I502" s="96"/>
      <c r="K502" s="277"/>
    </row>
    <row r="503" spans="5:11" ht="15" thickBot="1" x14ac:dyDescent="0.35">
      <c r="E503"/>
      <c r="F503" s="477" t="s">
        <v>137</v>
      </c>
      <c r="G503" s="262" t="s">
        <v>138</v>
      </c>
      <c r="H503" s="263" t="s">
        <v>139</v>
      </c>
      <c r="I503" s="197"/>
      <c r="J503" s="135"/>
      <c r="K503" s="277"/>
    </row>
    <row r="504" spans="5:11" ht="15" thickBot="1" x14ac:dyDescent="0.35">
      <c r="E504"/>
      <c r="F504" s="478" t="s">
        <v>490</v>
      </c>
      <c r="G504" s="260">
        <v>12.5</v>
      </c>
      <c r="H504" s="260">
        <v>12.5</v>
      </c>
      <c r="I504" s="120" t="s">
        <v>491</v>
      </c>
      <c r="J504" s="135">
        <f>G504*I504/1000</f>
        <v>6.2249999999999996</v>
      </c>
      <c r="K504" s="277">
        <f>J504</f>
        <v>6.2249999999999996</v>
      </c>
    </row>
    <row r="505" spans="5:11" ht="15" thickBot="1" x14ac:dyDescent="0.35">
      <c r="E505"/>
      <c r="F505" s="478" t="s">
        <v>58</v>
      </c>
      <c r="G505" s="260">
        <v>37.5</v>
      </c>
      <c r="H505" s="260">
        <v>37.5</v>
      </c>
      <c r="I505" s="197"/>
      <c r="J505" s="135">
        <f>G505*I505/1000</f>
        <v>0</v>
      </c>
      <c r="K505" s="277">
        <f>J505</f>
        <v>0</v>
      </c>
    </row>
    <row r="506" spans="5:11" ht="15" thickBot="1" x14ac:dyDescent="0.35">
      <c r="E506"/>
      <c r="F506" s="478" t="s">
        <v>504</v>
      </c>
      <c r="G506" s="486">
        <v>37.5</v>
      </c>
      <c r="H506" s="486">
        <v>37.5</v>
      </c>
      <c r="I506" s="197">
        <v>59.55</v>
      </c>
      <c r="J506" s="135">
        <f>G506*I506/1000</f>
        <v>2.2331249999999998</v>
      </c>
      <c r="K506" s="277">
        <f>J506</f>
        <v>2.2331249999999998</v>
      </c>
    </row>
    <row r="507" spans="5:11" x14ac:dyDescent="0.3">
      <c r="E507"/>
      <c r="K507" s="448"/>
    </row>
    <row r="508" spans="5:11" ht="21" x14ac:dyDescent="0.4">
      <c r="F508" s="455" t="s">
        <v>544</v>
      </c>
      <c r="K508" s="452"/>
    </row>
    <row r="509" spans="5:11" ht="16.2" customHeight="1" x14ac:dyDescent="0.3">
      <c r="E509"/>
      <c r="F509" s="303" t="s">
        <v>436</v>
      </c>
      <c r="G509">
        <v>150</v>
      </c>
      <c r="I509">
        <v>342</v>
      </c>
      <c r="K509" s="453">
        <f>G509*I509/1000</f>
        <v>51.3</v>
      </c>
    </row>
    <row r="510" spans="5:11" ht="31.2" hidden="1" x14ac:dyDescent="0.3">
      <c r="E510"/>
      <c r="F510" s="206" t="s">
        <v>152</v>
      </c>
      <c r="I510" s="197"/>
      <c r="J510" s="135"/>
      <c r="K510" s="292"/>
    </row>
    <row r="511" spans="5:11" x14ac:dyDescent="0.3">
      <c r="E511"/>
      <c r="K511" s="293"/>
    </row>
    <row r="512" spans="5:11" ht="15" thickBot="1" x14ac:dyDescent="0.35">
      <c r="E512"/>
      <c r="K512" s="293"/>
    </row>
    <row r="513" spans="5:11" ht="21.6" thickBot="1" x14ac:dyDescent="0.45">
      <c r="E513" s="447" t="s">
        <v>455</v>
      </c>
      <c r="F513" s="455" t="s">
        <v>511</v>
      </c>
      <c r="K513" s="293"/>
    </row>
    <row r="514" spans="5:11" ht="17.399999999999999" x14ac:dyDescent="0.3">
      <c r="E514"/>
      <c r="F514" s="343" t="s">
        <v>283</v>
      </c>
      <c r="G514" s="84"/>
      <c r="H514" s="84"/>
      <c r="K514" s="432">
        <f>J518</f>
        <v>8.9420000000000002</v>
      </c>
    </row>
    <row r="515" spans="5:11" ht="15.6" x14ac:dyDescent="0.3">
      <c r="E515"/>
      <c r="F515" s="345"/>
      <c r="G515" s="621" t="s">
        <v>285</v>
      </c>
      <c r="H515" s="621"/>
    </row>
    <row r="516" spans="5:11" ht="15.6" x14ac:dyDescent="0.3">
      <c r="E516"/>
      <c r="F516" s="346"/>
      <c r="G516" s="621" t="s">
        <v>286</v>
      </c>
      <c r="H516" s="621"/>
    </row>
    <row r="517" spans="5:11" ht="15.6" x14ac:dyDescent="0.3">
      <c r="E517"/>
      <c r="F517" s="345" t="s">
        <v>284</v>
      </c>
      <c r="G517" s="11" t="s">
        <v>138</v>
      </c>
      <c r="H517" s="11" t="s">
        <v>139</v>
      </c>
    </row>
    <row r="518" spans="5:11" ht="15.6" x14ac:dyDescent="0.3">
      <c r="E518"/>
      <c r="F518" s="345" t="s">
        <v>320</v>
      </c>
      <c r="G518" s="549">
        <v>105.2</v>
      </c>
      <c r="H518" s="549">
        <v>100</v>
      </c>
      <c r="I518">
        <v>85</v>
      </c>
      <c r="J518" s="158">
        <f>G518*I518/1000</f>
        <v>8.9420000000000002</v>
      </c>
    </row>
    <row r="519" spans="5:11" ht="15.6" x14ac:dyDescent="0.3">
      <c r="E519"/>
      <c r="F519" s="345" t="s">
        <v>288</v>
      </c>
      <c r="G519" s="264"/>
      <c r="H519" s="549">
        <v>100</v>
      </c>
    </row>
    <row r="520" spans="5:11" x14ac:dyDescent="0.3">
      <c r="E520"/>
      <c r="K520" s="293"/>
    </row>
    <row r="521" spans="5:11" ht="21.6" thickBot="1" x14ac:dyDescent="0.35">
      <c r="E521"/>
      <c r="F521" s="456" t="s">
        <v>354</v>
      </c>
      <c r="K521" s="490">
        <f>J523+J524+J526+J527+J528+J529+J530+J531</f>
        <v>6.6942500000000003</v>
      </c>
    </row>
    <row r="522" spans="5:11" ht="15" thickBot="1" x14ac:dyDescent="0.35">
      <c r="E522"/>
      <c r="F522" s="323" t="s">
        <v>137</v>
      </c>
      <c r="G522" s="249" t="s">
        <v>138</v>
      </c>
      <c r="H522" s="250" t="s">
        <v>139</v>
      </c>
      <c r="K522" s="293"/>
    </row>
    <row r="523" spans="5:11" ht="15" thickBot="1" x14ac:dyDescent="0.35">
      <c r="E523"/>
      <c r="F523" s="321" t="s">
        <v>355</v>
      </c>
      <c r="G523" s="251">
        <v>50</v>
      </c>
      <c r="H523" s="252">
        <v>40</v>
      </c>
      <c r="I523">
        <v>30</v>
      </c>
      <c r="J523" s="158">
        <f>G523*I523/1000</f>
        <v>1.5</v>
      </c>
      <c r="K523" s="293"/>
    </row>
    <row r="524" spans="5:11" ht="15" thickBot="1" x14ac:dyDescent="0.35">
      <c r="E524"/>
      <c r="F524" s="321" t="s">
        <v>289</v>
      </c>
      <c r="G524" s="251">
        <v>25</v>
      </c>
      <c r="H524" s="252">
        <v>20</v>
      </c>
      <c r="I524">
        <v>45</v>
      </c>
      <c r="J524" s="158">
        <f t="shared" ref="J524:J531" si="15">G524*I524/1000</f>
        <v>1.125</v>
      </c>
      <c r="K524" s="293"/>
    </row>
    <row r="525" spans="5:11" ht="15" hidden="1" thickBot="1" x14ac:dyDescent="0.35">
      <c r="E525"/>
      <c r="F525" s="321" t="s">
        <v>356</v>
      </c>
      <c r="G525" s="251">
        <v>21.5</v>
      </c>
      <c r="H525" s="252">
        <v>15</v>
      </c>
      <c r="J525">
        <f t="shared" si="15"/>
        <v>0</v>
      </c>
      <c r="K525" s="293"/>
    </row>
    <row r="526" spans="5:11" ht="15" thickBot="1" x14ac:dyDescent="0.35">
      <c r="E526"/>
      <c r="F526" s="321" t="s">
        <v>253</v>
      </c>
      <c r="G526" s="251">
        <v>26.75</v>
      </c>
      <c r="H526" s="252">
        <v>20</v>
      </c>
      <c r="I526">
        <v>27</v>
      </c>
      <c r="J526" s="158">
        <f t="shared" si="15"/>
        <v>0.72224999999999995</v>
      </c>
      <c r="K526" s="293"/>
    </row>
    <row r="527" spans="5:11" ht="15" thickBot="1" x14ac:dyDescent="0.35">
      <c r="E527"/>
      <c r="F527" s="321" t="s">
        <v>259</v>
      </c>
      <c r="G527" s="251">
        <v>15.75</v>
      </c>
      <c r="H527" s="252">
        <v>12.5</v>
      </c>
      <c r="I527">
        <v>30</v>
      </c>
      <c r="J527" s="158">
        <f t="shared" si="15"/>
        <v>0.47249999999999998</v>
      </c>
      <c r="K527" s="293"/>
    </row>
    <row r="528" spans="5:11" ht="15" thickBot="1" x14ac:dyDescent="0.35">
      <c r="E528"/>
      <c r="F528" s="321" t="s">
        <v>260</v>
      </c>
      <c r="G528" s="251">
        <v>12</v>
      </c>
      <c r="H528" s="252">
        <v>10</v>
      </c>
      <c r="I528">
        <v>21</v>
      </c>
      <c r="J528" s="158">
        <f t="shared" si="15"/>
        <v>0.252</v>
      </c>
      <c r="K528" s="293"/>
    </row>
    <row r="529" spans="5:11" ht="15" thickBot="1" x14ac:dyDescent="0.35">
      <c r="E529"/>
      <c r="F529" s="321" t="s">
        <v>250</v>
      </c>
      <c r="G529" s="251">
        <v>5</v>
      </c>
      <c r="H529" s="252">
        <v>5</v>
      </c>
      <c r="I529">
        <v>137</v>
      </c>
      <c r="J529" s="158">
        <f t="shared" si="15"/>
        <v>0.68500000000000005</v>
      </c>
      <c r="K529" s="293"/>
    </row>
    <row r="530" spans="5:11" ht="15" thickBot="1" x14ac:dyDescent="0.35">
      <c r="E530"/>
      <c r="F530" s="321" t="s">
        <v>158</v>
      </c>
      <c r="G530" s="251">
        <v>2.5</v>
      </c>
      <c r="H530" s="252">
        <v>2.5</v>
      </c>
      <c r="I530">
        <v>73</v>
      </c>
      <c r="J530" s="158">
        <f t="shared" si="15"/>
        <v>0.1825</v>
      </c>
      <c r="K530" s="293"/>
    </row>
    <row r="531" spans="5:11" ht="15" thickBot="1" x14ac:dyDescent="0.35">
      <c r="E531"/>
      <c r="F531" s="321" t="s">
        <v>290</v>
      </c>
      <c r="G531" s="251">
        <v>7.5</v>
      </c>
      <c r="H531" s="252">
        <v>7.5</v>
      </c>
      <c r="I531">
        <v>234</v>
      </c>
      <c r="J531" s="158">
        <f t="shared" si="15"/>
        <v>1.7549999999999999</v>
      </c>
      <c r="K531" s="293"/>
    </row>
    <row r="532" spans="5:11" ht="15" thickBot="1" x14ac:dyDescent="0.35">
      <c r="E532"/>
      <c r="F532" s="321" t="s">
        <v>155</v>
      </c>
      <c r="G532" s="251">
        <v>200</v>
      </c>
      <c r="H532" s="252">
        <v>200</v>
      </c>
      <c r="K532" s="293"/>
    </row>
    <row r="533" spans="5:11" ht="15" thickBot="1" x14ac:dyDescent="0.35">
      <c r="E533"/>
      <c r="F533" s="321" t="s">
        <v>291</v>
      </c>
      <c r="G533" s="251">
        <v>200</v>
      </c>
      <c r="H533" s="252">
        <v>200</v>
      </c>
      <c r="K533" s="293"/>
    </row>
    <row r="534" spans="5:11" x14ac:dyDescent="0.3">
      <c r="E534"/>
      <c r="K534" s="293"/>
    </row>
    <row r="535" spans="5:11" ht="21.6" thickBot="1" x14ac:dyDescent="0.35">
      <c r="E535"/>
      <c r="F535" s="456" t="s">
        <v>266</v>
      </c>
      <c r="K535" s="298">
        <f>J537+J540</f>
        <v>14.23</v>
      </c>
    </row>
    <row r="536" spans="5:11" ht="15" thickBot="1" x14ac:dyDescent="0.35">
      <c r="E536"/>
      <c r="F536" s="323" t="s">
        <v>137</v>
      </c>
      <c r="G536" s="249" t="s">
        <v>138</v>
      </c>
      <c r="H536" s="250" t="s">
        <v>139</v>
      </c>
      <c r="K536" s="293"/>
    </row>
    <row r="537" spans="5:11" ht="15" thickBot="1" x14ac:dyDescent="0.35">
      <c r="E537"/>
      <c r="F537" s="321" t="s">
        <v>269</v>
      </c>
      <c r="G537" s="251">
        <v>92</v>
      </c>
      <c r="H537" s="252">
        <v>92</v>
      </c>
      <c r="I537">
        <v>95</v>
      </c>
      <c r="J537">
        <f t="shared" ref="J537" si="16">G537*I537/1000</f>
        <v>8.74</v>
      </c>
      <c r="K537" s="293"/>
    </row>
    <row r="538" spans="5:11" ht="15" thickBot="1" x14ac:dyDescent="0.35">
      <c r="E538"/>
      <c r="F538" s="321" t="s">
        <v>155</v>
      </c>
      <c r="G538" s="251">
        <v>136</v>
      </c>
      <c r="H538" s="252">
        <v>136</v>
      </c>
      <c r="K538" s="293"/>
    </row>
    <row r="539" spans="5:11" ht="15" thickBot="1" x14ac:dyDescent="0.35">
      <c r="E539"/>
      <c r="F539" s="326" t="s">
        <v>270</v>
      </c>
      <c r="G539" s="253" t="s">
        <v>147</v>
      </c>
      <c r="H539" s="257">
        <v>192</v>
      </c>
      <c r="K539" s="293"/>
    </row>
    <row r="540" spans="5:11" ht="15" thickBot="1" x14ac:dyDescent="0.35">
      <c r="E540"/>
      <c r="F540" s="321" t="s">
        <v>148</v>
      </c>
      <c r="G540" s="251">
        <v>9</v>
      </c>
      <c r="H540" s="252">
        <v>9</v>
      </c>
      <c r="I540">
        <v>610</v>
      </c>
      <c r="J540">
        <f t="shared" ref="J540" si="17">G540*I540/1000</f>
        <v>5.49</v>
      </c>
      <c r="K540" s="293"/>
    </row>
    <row r="541" spans="5:11" x14ac:dyDescent="0.3">
      <c r="E541"/>
      <c r="K541" s="293"/>
    </row>
    <row r="542" spans="5:11" ht="21" x14ac:dyDescent="0.3">
      <c r="E542"/>
      <c r="F542" s="456" t="s">
        <v>521</v>
      </c>
      <c r="K542" s="490">
        <f>J556+J560+J561+J562+J563+J564</f>
        <v>43.372679999999995</v>
      </c>
    </row>
    <row r="543" spans="5:11" hidden="1" x14ac:dyDescent="0.3">
      <c r="E543"/>
      <c r="F543" s="354" t="s">
        <v>129</v>
      </c>
      <c r="K543" s="293"/>
    </row>
    <row r="544" spans="5:11" hidden="1" x14ac:dyDescent="0.3">
      <c r="E544"/>
      <c r="K544" s="293"/>
    </row>
    <row r="545" spans="5:11" hidden="1" x14ac:dyDescent="0.3">
      <c r="E545"/>
      <c r="F545" s="325" t="s">
        <v>130</v>
      </c>
      <c r="K545" s="293"/>
    </row>
    <row r="546" spans="5:11" hidden="1" x14ac:dyDescent="0.3">
      <c r="E546"/>
      <c r="F546" s="328" t="s">
        <v>131</v>
      </c>
      <c r="K546" s="293"/>
    </row>
    <row r="547" spans="5:11" hidden="1" x14ac:dyDescent="0.3">
      <c r="E547"/>
      <c r="F547" s="328" t="s">
        <v>132</v>
      </c>
      <c r="K547" s="293"/>
    </row>
    <row r="548" spans="5:11" hidden="1" x14ac:dyDescent="0.3">
      <c r="E548"/>
      <c r="F548" s="357"/>
      <c r="K548" s="293"/>
    </row>
    <row r="549" spans="5:11" hidden="1" x14ac:dyDescent="0.3">
      <c r="E549"/>
      <c r="F549" s="354" t="s">
        <v>361</v>
      </c>
      <c r="K549" s="293"/>
    </row>
    <row r="550" spans="5:11" x14ac:dyDescent="0.3">
      <c r="E550"/>
      <c r="F550" s="354" t="s">
        <v>362</v>
      </c>
      <c r="K550" s="293"/>
    </row>
    <row r="551" spans="5:11" ht="15.6" thickBot="1" x14ac:dyDescent="0.35">
      <c r="E551"/>
      <c r="F551" s="355" t="s">
        <v>273</v>
      </c>
      <c r="K551" s="293"/>
    </row>
    <row r="552" spans="5:11" ht="15" thickBot="1" x14ac:dyDescent="0.35">
      <c r="E552"/>
      <c r="F552" s="320" t="s">
        <v>137</v>
      </c>
      <c r="G552" s="106" t="s">
        <v>138</v>
      </c>
      <c r="H552" s="107" t="s">
        <v>139</v>
      </c>
      <c r="K552" s="293"/>
    </row>
    <row r="553" spans="5:11" ht="15" hidden="1" thickBot="1" x14ac:dyDescent="0.35">
      <c r="E553"/>
      <c r="F553" s="321" t="s">
        <v>357</v>
      </c>
      <c r="G553" s="111">
        <v>113</v>
      </c>
      <c r="H553" s="112">
        <v>83</v>
      </c>
      <c r="K553" s="293"/>
    </row>
    <row r="554" spans="5:11" ht="15" hidden="1" thickBot="1" x14ac:dyDescent="0.35">
      <c r="E554"/>
      <c r="F554" s="321" t="s">
        <v>358</v>
      </c>
      <c r="G554" s="111">
        <v>113</v>
      </c>
      <c r="H554" s="112">
        <v>83</v>
      </c>
      <c r="K554" s="293"/>
    </row>
    <row r="555" spans="5:11" ht="15" hidden="1" thickBot="1" x14ac:dyDescent="0.35">
      <c r="E555"/>
      <c r="F555" s="321" t="s">
        <v>363</v>
      </c>
      <c r="G555" s="111">
        <v>113</v>
      </c>
      <c r="H555" s="112">
        <v>83</v>
      </c>
      <c r="K555" s="293"/>
    </row>
    <row r="556" spans="5:11" ht="15" thickBot="1" x14ac:dyDescent="0.35">
      <c r="E556"/>
      <c r="F556" s="321" t="s">
        <v>343</v>
      </c>
      <c r="G556" s="111">
        <v>113</v>
      </c>
      <c r="H556" s="112">
        <v>83</v>
      </c>
      <c r="I556">
        <v>360.36</v>
      </c>
      <c r="J556" s="158">
        <f>G556*I556/1000</f>
        <v>40.720680000000002</v>
      </c>
      <c r="K556" s="293"/>
    </row>
    <row r="557" spans="5:11" ht="15" thickBot="1" x14ac:dyDescent="0.35">
      <c r="E557"/>
      <c r="F557" s="321" t="s">
        <v>344</v>
      </c>
      <c r="G557" s="111">
        <v>113</v>
      </c>
      <c r="H557" s="112">
        <v>83</v>
      </c>
      <c r="J557">
        <f t="shared" ref="J557:J564" si="18">G557*I557/1000</f>
        <v>0</v>
      </c>
      <c r="K557" s="293"/>
    </row>
    <row r="558" spans="5:11" ht="15" hidden="1" thickBot="1" x14ac:dyDescent="0.35">
      <c r="E558"/>
      <c r="F558" s="321" t="s">
        <v>364</v>
      </c>
      <c r="G558" s="111">
        <v>110</v>
      </c>
      <c r="H558" s="112">
        <v>79</v>
      </c>
      <c r="J558">
        <f t="shared" si="18"/>
        <v>0</v>
      </c>
      <c r="K558" s="293"/>
    </row>
    <row r="559" spans="5:11" ht="15" hidden="1" thickBot="1" x14ac:dyDescent="0.35">
      <c r="E559"/>
      <c r="F559" s="321" t="s">
        <v>365</v>
      </c>
      <c r="G559" s="111">
        <v>110</v>
      </c>
      <c r="H559" s="112">
        <v>79</v>
      </c>
      <c r="J559">
        <f t="shared" si="18"/>
        <v>0</v>
      </c>
      <c r="K559" s="293"/>
    </row>
    <row r="560" spans="5:11" ht="15" thickBot="1" x14ac:dyDescent="0.35">
      <c r="E560"/>
      <c r="F560" s="321" t="s">
        <v>259</v>
      </c>
      <c r="G560" s="111">
        <v>5</v>
      </c>
      <c r="H560" s="112">
        <v>4</v>
      </c>
      <c r="I560">
        <v>30</v>
      </c>
      <c r="J560">
        <f t="shared" si="18"/>
        <v>0.15</v>
      </c>
      <c r="K560" s="293"/>
    </row>
    <row r="561" spans="5:11" ht="15" thickBot="1" x14ac:dyDescent="0.35">
      <c r="E561"/>
      <c r="F561" s="321" t="s">
        <v>260</v>
      </c>
      <c r="G561" s="111">
        <v>5</v>
      </c>
      <c r="H561" s="112">
        <v>4</v>
      </c>
      <c r="I561">
        <v>21</v>
      </c>
      <c r="J561" s="158">
        <f t="shared" si="18"/>
        <v>0.105</v>
      </c>
      <c r="K561" s="293"/>
    </row>
    <row r="562" spans="5:11" ht="15" thickBot="1" x14ac:dyDescent="0.35">
      <c r="E562"/>
      <c r="F562" s="321" t="s">
        <v>250</v>
      </c>
      <c r="G562" s="111">
        <v>5</v>
      </c>
      <c r="H562" s="112">
        <v>5</v>
      </c>
      <c r="I562">
        <v>137</v>
      </c>
      <c r="J562">
        <f t="shared" si="18"/>
        <v>0.68500000000000005</v>
      </c>
      <c r="K562" s="293"/>
    </row>
    <row r="563" spans="5:11" ht="15" thickBot="1" x14ac:dyDescent="0.35">
      <c r="E563"/>
      <c r="F563" s="321" t="s">
        <v>290</v>
      </c>
      <c r="G563" s="111">
        <v>7</v>
      </c>
      <c r="H563" s="112">
        <v>7</v>
      </c>
      <c r="I563">
        <v>234</v>
      </c>
      <c r="J563">
        <f t="shared" si="18"/>
        <v>1.6379999999999999</v>
      </c>
      <c r="K563" s="293"/>
    </row>
    <row r="564" spans="5:11" ht="15" thickBot="1" x14ac:dyDescent="0.35">
      <c r="E564"/>
      <c r="F564" s="321" t="s">
        <v>171</v>
      </c>
      <c r="G564" s="111">
        <v>2</v>
      </c>
      <c r="H564" s="112">
        <v>2</v>
      </c>
      <c r="I564">
        <v>37</v>
      </c>
      <c r="J564" s="158">
        <f t="shared" si="18"/>
        <v>7.3999999999999996E-2</v>
      </c>
      <c r="K564" s="293"/>
    </row>
    <row r="565" spans="5:11" ht="15" thickBot="1" x14ac:dyDescent="0.35">
      <c r="E565"/>
      <c r="F565" s="330" t="s">
        <v>359</v>
      </c>
      <c r="G565" s="116" t="s">
        <v>147</v>
      </c>
      <c r="H565" s="117">
        <v>50</v>
      </c>
      <c r="K565" s="293"/>
    </row>
    <row r="566" spans="5:11" ht="15" thickBot="1" x14ac:dyDescent="0.35">
      <c r="E566"/>
      <c r="F566" s="330" t="s">
        <v>366</v>
      </c>
      <c r="G566" s="116" t="s">
        <v>147</v>
      </c>
      <c r="H566" s="117">
        <v>50</v>
      </c>
      <c r="K566" s="293"/>
    </row>
    <row r="567" spans="5:11" x14ac:dyDescent="0.3">
      <c r="E567"/>
      <c r="K567" s="293"/>
    </row>
    <row r="568" spans="5:11" ht="21.6" thickBot="1" x14ac:dyDescent="0.35">
      <c r="F568" s="456" t="s">
        <v>488</v>
      </c>
      <c r="K568" s="432">
        <f>J570+J577</f>
        <v>10.946000000000002</v>
      </c>
    </row>
    <row r="569" spans="5:11" ht="15" thickBot="1" x14ac:dyDescent="0.35">
      <c r="F569" s="323" t="s">
        <v>137</v>
      </c>
      <c r="G569" s="249" t="s">
        <v>138</v>
      </c>
      <c r="H569" s="250" t="s">
        <v>139</v>
      </c>
      <c r="K569" s="448"/>
    </row>
    <row r="570" spans="5:11" ht="15" thickBot="1" x14ac:dyDescent="0.35">
      <c r="F570" s="321" t="s">
        <v>160</v>
      </c>
      <c r="G570" s="251">
        <v>17</v>
      </c>
      <c r="H570" s="252">
        <v>7</v>
      </c>
      <c r="I570">
        <v>558</v>
      </c>
      <c r="J570" s="158">
        <f>G570*I570/1000</f>
        <v>9.4860000000000007</v>
      </c>
      <c r="K570" s="448"/>
    </row>
    <row r="571" spans="5:11" ht="15" hidden="1" thickBot="1" x14ac:dyDescent="0.35">
      <c r="F571" s="321" t="s">
        <v>301</v>
      </c>
      <c r="G571" s="251">
        <v>15</v>
      </c>
      <c r="H571" s="252">
        <v>56</v>
      </c>
      <c r="J571" s="158"/>
      <c r="K571" s="448"/>
    </row>
    <row r="572" spans="5:11" ht="15" hidden="1" thickBot="1" x14ac:dyDescent="0.35">
      <c r="F572" s="321" t="s">
        <v>302</v>
      </c>
      <c r="G572" s="251">
        <v>30</v>
      </c>
      <c r="H572" s="252">
        <v>45</v>
      </c>
      <c r="J572" s="158"/>
      <c r="K572" s="448"/>
    </row>
    <row r="573" spans="5:11" ht="15" hidden="1" thickBot="1" x14ac:dyDescent="0.35">
      <c r="F573" s="321" t="s">
        <v>303</v>
      </c>
      <c r="G573" s="251">
        <v>20</v>
      </c>
      <c r="H573" s="252">
        <v>37</v>
      </c>
      <c r="J573" s="158"/>
      <c r="K573" s="448"/>
    </row>
    <row r="574" spans="5:11" ht="15" hidden="1" thickBot="1" x14ac:dyDescent="0.35">
      <c r="F574" s="321" t="s">
        <v>304</v>
      </c>
      <c r="G574" s="251">
        <v>25</v>
      </c>
      <c r="H574" s="252">
        <v>46</v>
      </c>
      <c r="J574" s="158"/>
      <c r="K574" s="448"/>
    </row>
    <row r="575" spans="5:11" ht="15" hidden="1" thickBot="1" x14ac:dyDescent="0.35">
      <c r="F575" s="321" t="s">
        <v>305</v>
      </c>
      <c r="G575" s="251">
        <v>20</v>
      </c>
      <c r="H575" s="252">
        <v>32</v>
      </c>
      <c r="J575" s="158"/>
      <c r="K575" s="448"/>
    </row>
    <row r="576" spans="5:11" ht="15" hidden="1" thickBot="1" x14ac:dyDescent="0.35">
      <c r="F576" s="326" t="s">
        <v>306</v>
      </c>
      <c r="G576" s="253" t="s">
        <v>147</v>
      </c>
      <c r="H576" s="269" t="s">
        <v>147</v>
      </c>
      <c r="J576" s="158"/>
      <c r="K576" s="448"/>
    </row>
    <row r="577" spans="5:11" ht="15" thickBot="1" x14ac:dyDescent="0.35">
      <c r="F577" s="321" t="s">
        <v>158</v>
      </c>
      <c r="G577" s="251">
        <v>20</v>
      </c>
      <c r="H577" s="252">
        <v>20</v>
      </c>
      <c r="I577">
        <v>73</v>
      </c>
      <c r="J577" s="158">
        <f>G577*I577/1000</f>
        <v>1.46</v>
      </c>
      <c r="K577" s="448"/>
    </row>
    <row r="578" spans="5:11" ht="15" hidden="1" thickBot="1" x14ac:dyDescent="0.35">
      <c r="F578" s="321" t="s">
        <v>308</v>
      </c>
      <c r="G578" s="251">
        <v>0</v>
      </c>
      <c r="H578" s="252">
        <v>0</v>
      </c>
      <c r="I578">
        <v>600</v>
      </c>
      <c r="J578">
        <f>G578*I578/1000</f>
        <v>0</v>
      </c>
      <c r="K578" s="448"/>
    </row>
    <row r="579" spans="5:11" ht="15" thickBot="1" x14ac:dyDescent="0.35">
      <c r="F579" s="321" t="s">
        <v>155</v>
      </c>
      <c r="G579" s="251">
        <v>214</v>
      </c>
      <c r="H579" s="252">
        <v>214</v>
      </c>
      <c r="K579" s="448"/>
    </row>
    <row r="580" spans="5:11" x14ac:dyDescent="0.3">
      <c r="K580" s="448"/>
    </row>
    <row r="581" spans="5:11" ht="21" x14ac:dyDescent="0.4">
      <c r="F581" s="455" t="s">
        <v>539</v>
      </c>
      <c r="K581" s="448"/>
    </row>
    <row r="582" spans="5:11" x14ac:dyDescent="0.3">
      <c r="F582" s="303" t="s">
        <v>14</v>
      </c>
      <c r="G582">
        <v>60</v>
      </c>
      <c r="H582" s="522">
        <v>60</v>
      </c>
      <c r="I582">
        <v>32.630000000000003</v>
      </c>
      <c r="K582" s="432">
        <f>G582*I582/1000</f>
        <v>1.9578000000000002</v>
      </c>
    </row>
    <row r="583" spans="5:11" x14ac:dyDescent="0.3">
      <c r="K583" s="448"/>
    </row>
    <row r="584" spans="5:11" ht="21.6" thickBot="1" x14ac:dyDescent="0.45">
      <c r="F584" s="455" t="s">
        <v>540</v>
      </c>
      <c r="K584" s="448"/>
    </row>
    <row r="585" spans="5:11" ht="15" thickBot="1" x14ac:dyDescent="0.35">
      <c r="E585" s="447" t="s">
        <v>532</v>
      </c>
      <c r="F585" s="303" t="s">
        <v>525</v>
      </c>
      <c r="G585">
        <v>207</v>
      </c>
      <c r="H585">
        <v>200</v>
      </c>
      <c r="I585">
        <v>59.4</v>
      </c>
      <c r="K585" s="521">
        <f>G585*I585/1000</f>
        <v>12.2958</v>
      </c>
    </row>
    <row r="586" spans="5:11" x14ac:dyDescent="0.3">
      <c r="E586"/>
      <c r="K586" s="508"/>
    </row>
    <row r="587" spans="5:11" x14ac:dyDescent="0.3">
      <c r="E587"/>
      <c r="F587" s="303" t="s">
        <v>526</v>
      </c>
      <c r="G587">
        <v>100</v>
      </c>
      <c r="I587">
        <v>12.76</v>
      </c>
      <c r="K587" s="507">
        <v>12.76</v>
      </c>
    </row>
    <row r="588" spans="5:11" ht="11.4" customHeight="1" x14ac:dyDescent="0.3">
      <c r="K588" s="452"/>
    </row>
    <row r="589" spans="5:11" x14ac:dyDescent="0.3">
      <c r="K589" s="448"/>
    </row>
    <row r="590" spans="5:11" ht="15" thickBot="1" x14ac:dyDescent="0.35"/>
    <row r="591" spans="5:11" s="289" customFormat="1" ht="21.6" thickBot="1" x14ac:dyDescent="0.45">
      <c r="E591" s="359"/>
      <c r="F591" s="464" t="s">
        <v>368</v>
      </c>
      <c r="G591" s="472"/>
      <c r="H591" s="472"/>
      <c r="I591" s="472"/>
      <c r="J591" s="472"/>
      <c r="K591" s="473">
        <f>K600+K614+K616+K626+K637+K645+K661+K670+K699+K710+K713+K724</f>
        <v>173.41861039999998</v>
      </c>
    </row>
    <row r="592" spans="5:11" ht="15" thickBot="1" x14ac:dyDescent="0.35"/>
    <row r="593" spans="5:11" ht="21.6" thickBot="1" x14ac:dyDescent="0.35">
      <c r="E593" s="447" t="s">
        <v>453</v>
      </c>
      <c r="F593" s="456" t="s">
        <v>460</v>
      </c>
      <c r="I593" s="414">
        <f>K600+K614+K617+K645</f>
        <v>71.570180000000008</v>
      </c>
      <c r="J593" s="158">
        <f>K591-I593</f>
        <v>101.84843039999997</v>
      </c>
      <c r="K593" s="277"/>
    </row>
    <row r="594" spans="5:11" x14ac:dyDescent="0.3">
      <c r="F594" s="332" t="s">
        <v>129</v>
      </c>
      <c r="I594" s="96"/>
      <c r="K594" s="277"/>
    </row>
    <row r="595" spans="5:11" x14ac:dyDescent="0.3">
      <c r="F595" s="310"/>
      <c r="I595" s="96"/>
      <c r="K595" s="277"/>
    </row>
    <row r="596" spans="5:11" x14ac:dyDescent="0.3">
      <c r="F596" s="333" t="s">
        <v>130</v>
      </c>
      <c r="I596" s="96"/>
      <c r="K596" s="277"/>
    </row>
    <row r="597" spans="5:11" x14ac:dyDescent="0.3">
      <c r="F597" s="334" t="s">
        <v>131</v>
      </c>
      <c r="I597" s="96"/>
      <c r="K597" s="277"/>
    </row>
    <row r="598" spans="5:11" x14ac:dyDescent="0.3">
      <c r="F598" s="334" t="s">
        <v>132</v>
      </c>
      <c r="I598" s="96"/>
      <c r="K598" s="277"/>
    </row>
    <row r="599" spans="5:11" x14ac:dyDescent="0.3">
      <c r="F599" s="332" t="s">
        <v>206</v>
      </c>
      <c r="I599" s="96"/>
      <c r="K599" s="277"/>
    </row>
    <row r="600" spans="5:11" ht="16.2" thickBot="1" x14ac:dyDescent="0.35">
      <c r="F600" s="306" t="s">
        <v>136</v>
      </c>
      <c r="I600" s="96"/>
      <c r="J600" s="158"/>
      <c r="K600" s="278">
        <f>J602+J603+J605+J606+J607+J608+J610+J611+J612</f>
        <v>61.731180000000002</v>
      </c>
    </row>
    <row r="601" spans="5:11" ht="15" thickBot="1" x14ac:dyDescent="0.35">
      <c r="F601" s="307" t="s">
        <v>137</v>
      </c>
      <c r="G601" s="106" t="s">
        <v>138</v>
      </c>
      <c r="H601" s="107" t="s">
        <v>139</v>
      </c>
      <c r="I601" s="211" t="s">
        <v>140</v>
      </c>
      <c r="J601" s="212" t="s">
        <v>141</v>
      </c>
      <c r="K601" s="277"/>
    </row>
    <row r="602" spans="5:11" ht="15" thickBot="1" x14ac:dyDescent="0.35">
      <c r="F602" s="335" t="s">
        <v>168</v>
      </c>
      <c r="G602" s="111">
        <v>188</v>
      </c>
      <c r="H602" s="112">
        <v>186</v>
      </c>
      <c r="I602" s="214">
        <v>260</v>
      </c>
      <c r="J602" s="215">
        <f>I602*G602/1000</f>
        <v>48.88</v>
      </c>
      <c r="K602" s="277"/>
    </row>
    <row r="603" spans="5:11" ht="15" thickBot="1" x14ac:dyDescent="0.35">
      <c r="F603" s="335" t="s">
        <v>169</v>
      </c>
      <c r="G603" s="111">
        <v>12.94</v>
      </c>
      <c r="H603" s="112">
        <v>12.94</v>
      </c>
      <c r="I603" s="142">
        <v>40</v>
      </c>
      <c r="J603" s="215">
        <f t="shared" ref="J603:J606" si="19">I603*G603/1000</f>
        <v>0.51760000000000006</v>
      </c>
      <c r="K603" s="277"/>
    </row>
    <row r="604" spans="5:11" ht="15" thickBot="1" x14ac:dyDescent="0.35">
      <c r="F604" s="335" t="s">
        <v>461</v>
      </c>
      <c r="G604" s="111">
        <v>16</v>
      </c>
      <c r="H604" s="112">
        <v>16</v>
      </c>
      <c r="I604" s="142"/>
      <c r="J604" s="215">
        <f t="shared" si="19"/>
        <v>0</v>
      </c>
      <c r="K604" s="277"/>
    </row>
    <row r="605" spans="5:11" ht="15" thickBot="1" x14ac:dyDescent="0.35">
      <c r="F605" s="335" t="s">
        <v>155</v>
      </c>
      <c r="G605" s="111">
        <v>48</v>
      </c>
      <c r="H605" s="112">
        <v>48</v>
      </c>
      <c r="I605" s="113"/>
      <c r="J605" s="215">
        <f t="shared" si="19"/>
        <v>0</v>
      </c>
      <c r="K605" s="277"/>
    </row>
    <row r="606" spans="5:11" ht="15" customHeight="1" thickBot="1" x14ac:dyDescent="0.35">
      <c r="F606" s="335" t="s">
        <v>207</v>
      </c>
      <c r="G606" s="111">
        <v>48</v>
      </c>
      <c r="H606" s="112">
        <v>48</v>
      </c>
      <c r="I606" s="156">
        <v>57.5</v>
      </c>
      <c r="J606" s="215">
        <f t="shared" si="19"/>
        <v>2.76</v>
      </c>
      <c r="K606" s="277"/>
    </row>
    <row r="607" spans="5:11" ht="15" thickBot="1" x14ac:dyDescent="0.35">
      <c r="F607" s="335" t="s">
        <v>142</v>
      </c>
      <c r="G607" s="111">
        <v>6</v>
      </c>
      <c r="H607" s="112">
        <v>6</v>
      </c>
      <c r="I607" s="156">
        <v>300</v>
      </c>
      <c r="J607" s="215">
        <f>G607*I607/1000</f>
        <v>1.8</v>
      </c>
      <c r="K607" s="277"/>
    </row>
    <row r="608" spans="5:11" ht="15" thickBot="1" x14ac:dyDescent="0.35">
      <c r="E608"/>
      <c r="F608" s="335" t="s">
        <v>158</v>
      </c>
      <c r="G608" s="111">
        <v>12.94</v>
      </c>
      <c r="H608" s="112">
        <v>12.94</v>
      </c>
      <c r="I608" s="156">
        <v>73</v>
      </c>
      <c r="J608" s="215">
        <f t="shared" ref="J608" si="20">I608*G608/1000</f>
        <v>0.94462000000000002</v>
      </c>
      <c r="K608" s="277"/>
    </row>
    <row r="609" spans="5:11" ht="15" thickBot="1" x14ac:dyDescent="0.35">
      <c r="E609"/>
      <c r="F609" s="335" t="s">
        <v>462</v>
      </c>
      <c r="G609" s="111">
        <v>0.02</v>
      </c>
      <c r="H609" s="112">
        <v>0.02</v>
      </c>
      <c r="I609" s="156"/>
      <c r="J609" s="215">
        <f>I609*G609/1000</f>
        <v>0</v>
      </c>
      <c r="K609" s="277"/>
    </row>
    <row r="610" spans="5:11" ht="15" thickBot="1" x14ac:dyDescent="0.35">
      <c r="E610"/>
      <c r="F610" s="335" t="s">
        <v>208</v>
      </c>
      <c r="G610" s="111">
        <v>6.94</v>
      </c>
      <c r="H610" s="112">
        <v>6.94</v>
      </c>
      <c r="I610" s="156">
        <v>174</v>
      </c>
      <c r="J610" s="215">
        <f t="shared" ref="J610:J612" si="21">I610*G610/1000</f>
        <v>1.2075600000000002</v>
      </c>
      <c r="K610" s="277"/>
    </row>
    <row r="611" spans="5:11" ht="15" thickBot="1" x14ac:dyDescent="0.35">
      <c r="E611"/>
      <c r="F611" s="335" t="s">
        <v>209</v>
      </c>
      <c r="G611" s="111">
        <v>6.94</v>
      </c>
      <c r="H611" s="112">
        <v>6.94</v>
      </c>
      <c r="I611" s="156">
        <v>200</v>
      </c>
      <c r="J611" s="133">
        <f t="shared" si="21"/>
        <v>1.3879999999999999</v>
      </c>
      <c r="K611" s="277"/>
    </row>
    <row r="612" spans="5:11" ht="15" thickBot="1" x14ac:dyDescent="0.35">
      <c r="E612"/>
      <c r="F612" s="335" t="s">
        <v>148</v>
      </c>
      <c r="G612" s="111">
        <v>6.94</v>
      </c>
      <c r="H612" s="112">
        <v>6.94</v>
      </c>
      <c r="I612" s="113">
        <v>610</v>
      </c>
      <c r="J612" s="133">
        <f t="shared" si="21"/>
        <v>4.2334000000000005</v>
      </c>
      <c r="K612" s="277"/>
    </row>
    <row r="613" spans="5:11" x14ac:dyDescent="0.3">
      <c r="E613"/>
      <c r="F613" s="310"/>
      <c r="I613" s="96"/>
      <c r="K613" s="277"/>
    </row>
    <row r="614" spans="5:11" x14ac:dyDescent="0.3">
      <c r="E614"/>
      <c r="F614" s="310" t="s">
        <v>174</v>
      </c>
      <c r="G614" s="90">
        <v>26</v>
      </c>
      <c r="H614" s="479"/>
      <c r="I614" s="480">
        <v>152</v>
      </c>
      <c r="J614" s="133">
        <f>I614*G614/1000</f>
        <v>3.952</v>
      </c>
      <c r="K614" s="278">
        <f>J614</f>
        <v>3.952</v>
      </c>
    </row>
    <row r="615" spans="5:11" x14ac:dyDescent="0.3">
      <c r="E615"/>
      <c r="F615" s="310"/>
      <c r="H615" s="159"/>
      <c r="I615" s="96"/>
      <c r="J615" s="158"/>
      <c r="K615" s="277"/>
    </row>
    <row r="616" spans="5:11" ht="21" x14ac:dyDescent="0.3">
      <c r="E616"/>
      <c r="F616" s="465" t="s">
        <v>483</v>
      </c>
      <c r="G616" s="119"/>
      <c r="H616" s="119"/>
      <c r="I616" s="161"/>
      <c r="J616" s="129"/>
      <c r="K616" s="278">
        <f>J622+J624</f>
        <v>0.99</v>
      </c>
    </row>
    <row r="617" spans="5:11" x14ac:dyDescent="0.3">
      <c r="E617"/>
      <c r="F617" s="338" t="s">
        <v>166</v>
      </c>
      <c r="G617" s="119"/>
      <c r="H617" s="119"/>
      <c r="I617" s="161"/>
      <c r="J617" s="121"/>
      <c r="K617" s="277"/>
    </row>
    <row r="618" spans="5:11" x14ac:dyDescent="0.3">
      <c r="E618"/>
      <c r="F618" s="339" t="s">
        <v>167</v>
      </c>
      <c r="G618" s="119"/>
      <c r="H618" s="119"/>
      <c r="I618" s="161"/>
      <c r="J618" s="121"/>
      <c r="K618" s="277"/>
    </row>
    <row r="619" spans="5:11" x14ac:dyDescent="0.3">
      <c r="E619"/>
      <c r="F619" s="340" t="s">
        <v>175</v>
      </c>
      <c r="G619" s="119"/>
      <c r="H619" s="119"/>
      <c r="I619" s="161"/>
      <c r="J619" s="121"/>
      <c r="K619" s="277"/>
    </row>
    <row r="620" spans="5:11" ht="15.6" x14ac:dyDescent="0.3">
      <c r="E620"/>
      <c r="F620" s="312" t="s">
        <v>136</v>
      </c>
      <c r="G620" s="119"/>
      <c r="H620" s="119"/>
      <c r="I620" s="161"/>
      <c r="J620" s="121"/>
      <c r="K620" s="277"/>
    </row>
    <row r="621" spans="5:11" x14ac:dyDescent="0.3">
      <c r="E621"/>
      <c r="F621" s="341" t="s">
        <v>137</v>
      </c>
      <c r="G621" s="167" t="s">
        <v>138</v>
      </c>
      <c r="H621" s="167" t="s">
        <v>139</v>
      </c>
      <c r="I621" s="161"/>
      <c r="J621" s="121"/>
      <c r="K621" s="277"/>
    </row>
    <row r="622" spans="5:11" x14ac:dyDescent="0.3">
      <c r="E622"/>
      <c r="F622" s="342" t="s">
        <v>153</v>
      </c>
      <c r="G622" s="169">
        <v>0.4</v>
      </c>
      <c r="H622" s="169">
        <v>0.4</v>
      </c>
      <c r="I622" s="161" t="s">
        <v>449</v>
      </c>
      <c r="J622" s="129">
        <f>G622*I622/1000</f>
        <v>0.26</v>
      </c>
      <c r="K622" s="277"/>
    </row>
    <row r="623" spans="5:11" x14ac:dyDescent="0.3">
      <c r="E623"/>
      <c r="F623" s="342" t="s">
        <v>155</v>
      </c>
      <c r="G623" s="169">
        <v>190</v>
      </c>
      <c r="H623" s="169">
        <v>190</v>
      </c>
      <c r="I623" s="161"/>
      <c r="J623" s="121"/>
      <c r="K623" s="277"/>
    </row>
    <row r="624" spans="5:11" x14ac:dyDescent="0.3">
      <c r="E624"/>
      <c r="F624" s="342" t="s">
        <v>158</v>
      </c>
      <c r="G624" s="169">
        <v>10</v>
      </c>
      <c r="H624" s="169">
        <v>10</v>
      </c>
      <c r="I624" s="161" t="s">
        <v>450</v>
      </c>
      <c r="J624" s="129">
        <f>G624*I624/1000</f>
        <v>0.73</v>
      </c>
      <c r="K624" s="277"/>
    </row>
    <row r="625" spans="5:11" x14ac:dyDescent="0.3">
      <c r="E625"/>
      <c r="K625" s="448"/>
    </row>
    <row r="626" spans="5:11" ht="21" x14ac:dyDescent="0.3">
      <c r="E626"/>
      <c r="F626" s="485" t="s">
        <v>501</v>
      </c>
      <c r="G626" s="169"/>
      <c r="H626" s="169"/>
      <c r="I626" s="161"/>
      <c r="J626" s="121"/>
      <c r="K626" s="290">
        <f>J627+J628+J629</f>
        <v>9.8581249999999994</v>
      </c>
    </row>
    <row r="627" spans="5:11" x14ac:dyDescent="0.3">
      <c r="E627"/>
      <c r="F627" s="342" t="s">
        <v>502</v>
      </c>
      <c r="G627" s="137">
        <v>37.5</v>
      </c>
      <c r="H627" s="169">
        <v>37.5</v>
      </c>
      <c r="I627" s="161" t="s">
        <v>486</v>
      </c>
      <c r="J627" s="133">
        <f>G627*I627/1000</f>
        <v>0</v>
      </c>
      <c r="K627" s="292"/>
    </row>
    <row r="628" spans="5:11" x14ac:dyDescent="0.3">
      <c r="E628"/>
      <c r="F628" s="342" t="s">
        <v>503</v>
      </c>
      <c r="G628" s="137">
        <v>37.5</v>
      </c>
      <c r="H628" s="169">
        <v>37.5</v>
      </c>
      <c r="I628" s="161" t="s">
        <v>465</v>
      </c>
      <c r="J628" s="133">
        <f>G628*I628/1000</f>
        <v>2.2331249999999998</v>
      </c>
      <c r="K628" s="292"/>
    </row>
    <row r="629" spans="5:11" ht="15" thickBot="1" x14ac:dyDescent="0.35">
      <c r="E629"/>
      <c r="F629" s="342" t="s">
        <v>186</v>
      </c>
      <c r="G629" s="121">
        <v>12.5</v>
      </c>
      <c r="H629" s="169">
        <v>12.5</v>
      </c>
      <c r="I629" s="161" t="s">
        <v>517</v>
      </c>
      <c r="J629" s="133">
        <f>G629*I629/1000</f>
        <v>7.625</v>
      </c>
      <c r="K629" s="292"/>
    </row>
    <row r="630" spans="5:11" ht="15" thickBot="1" x14ac:dyDescent="0.35">
      <c r="E630"/>
      <c r="F630" s="195"/>
      <c r="G630" s="196"/>
      <c r="H630" s="196"/>
      <c r="I630" s="197"/>
      <c r="J630" s="135"/>
      <c r="K630" s="97"/>
    </row>
    <row r="631" spans="5:11" ht="21" hidden="1" x14ac:dyDescent="0.4">
      <c r="F631" s="455" t="s">
        <v>466</v>
      </c>
      <c r="J631" s="135"/>
      <c r="K631" s="448"/>
    </row>
    <row r="632" spans="5:11" hidden="1" x14ac:dyDescent="0.3">
      <c r="F632" s="310" t="s">
        <v>467</v>
      </c>
      <c r="H632">
        <v>100</v>
      </c>
      <c r="I632">
        <v>320</v>
      </c>
      <c r="J632" s="135">
        <f t="shared" ref="J632" si="22">G632*I632/1000</f>
        <v>0</v>
      </c>
      <c r="K632" s="432">
        <f>G632*I632/1000</f>
        <v>0</v>
      </c>
    </row>
    <row r="633" spans="5:11" x14ac:dyDescent="0.3">
      <c r="E633"/>
      <c r="F633" s="487"/>
      <c r="G633" s="488"/>
      <c r="H633" s="488"/>
      <c r="I633" s="197"/>
      <c r="J633" s="135"/>
      <c r="K633" s="97"/>
    </row>
    <row r="634" spans="5:11" ht="2.4" customHeight="1" x14ac:dyDescent="0.3"/>
    <row r="635" spans="5:11" ht="15" thickBot="1" x14ac:dyDescent="0.35">
      <c r="E635"/>
    </row>
    <row r="636" spans="5:11" ht="21.6" thickBot="1" x14ac:dyDescent="0.45">
      <c r="E636" s="447" t="s">
        <v>455</v>
      </c>
      <c r="F636" s="455" t="s">
        <v>468</v>
      </c>
      <c r="K636" s="293"/>
    </row>
    <row r="637" spans="5:11" ht="17.399999999999999" x14ac:dyDescent="0.3">
      <c r="E637"/>
      <c r="F637" s="343" t="s">
        <v>283</v>
      </c>
      <c r="G637" s="84"/>
      <c r="H637" s="84"/>
      <c r="K637" s="432">
        <f>J641</f>
        <v>10.62</v>
      </c>
    </row>
    <row r="638" spans="5:11" ht="15.6" x14ac:dyDescent="0.3">
      <c r="E638"/>
      <c r="F638" s="345"/>
      <c r="G638" s="621" t="s">
        <v>285</v>
      </c>
      <c r="H638" s="621"/>
    </row>
    <row r="639" spans="5:11" ht="15.6" x14ac:dyDescent="0.3">
      <c r="E639"/>
      <c r="F639" s="346"/>
      <c r="G639" s="621" t="s">
        <v>286</v>
      </c>
      <c r="H639" s="621"/>
    </row>
    <row r="640" spans="5:11" ht="15.6" x14ac:dyDescent="0.3">
      <c r="E640"/>
      <c r="F640" s="345" t="s">
        <v>284</v>
      </c>
      <c r="G640" s="11" t="s">
        <v>138</v>
      </c>
      <c r="H640" s="11" t="s">
        <v>139</v>
      </c>
    </row>
    <row r="641" spans="5:11" ht="15.6" x14ac:dyDescent="0.3">
      <c r="E641"/>
      <c r="F641" s="345" t="s">
        <v>522</v>
      </c>
      <c r="G641" s="549">
        <v>118</v>
      </c>
      <c r="H641" s="549">
        <v>100</v>
      </c>
      <c r="I641">
        <v>90</v>
      </c>
      <c r="J641" s="158">
        <f>G641*I641/1000</f>
        <v>10.62</v>
      </c>
    </row>
    <row r="642" spans="5:11" ht="15.6" x14ac:dyDescent="0.3">
      <c r="E642"/>
      <c r="F642" s="345" t="s">
        <v>288</v>
      </c>
      <c r="G642" s="264"/>
      <c r="H642" s="549">
        <v>100</v>
      </c>
    </row>
    <row r="645" spans="5:11" ht="21" x14ac:dyDescent="0.3">
      <c r="E645"/>
      <c r="F645" s="456" t="s">
        <v>469</v>
      </c>
      <c r="K645" s="432">
        <f>J651+J652+J653+J654+J655+J656</f>
        <v>5.8870000000000005</v>
      </c>
    </row>
    <row r="646" spans="5:11" x14ac:dyDescent="0.3">
      <c r="E646"/>
      <c r="F646" s="324" t="s">
        <v>267</v>
      </c>
    </row>
    <row r="647" spans="5:11" x14ac:dyDescent="0.3">
      <c r="E647"/>
      <c r="F647" s="324" t="s">
        <v>166</v>
      </c>
    </row>
    <row r="648" spans="5:11" x14ac:dyDescent="0.3">
      <c r="E648"/>
      <c r="F648" s="325" t="s">
        <v>167</v>
      </c>
    </row>
    <row r="649" spans="5:11" ht="15" thickBot="1" x14ac:dyDescent="0.35">
      <c r="E649"/>
      <c r="F649" s="322" t="s">
        <v>252</v>
      </c>
    </row>
    <row r="650" spans="5:11" ht="15" thickBot="1" x14ac:dyDescent="0.35">
      <c r="E650"/>
      <c r="F650" s="323" t="s">
        <v>137</v>
      </c>
      <c r="G650" s="249" t="s">
        <v>138</v>
      </c>
      <c r="H650" s="250" t="s">
        <v>139</v>
      </c>
    </row>
    <row r="651" spans="5:11" ht="15" thickBot="1" x14ac:dyDescent="0.35">
      <c r="E651"/>
      <c r="F651" s="321" t="s">
        <v>289</v>
      </c>
      <c r="G651" s="251">
        <v>62.5</v>
      </c>
      <c r="H651" s="252">
        <v>50</v>
      </c>
      <c r="I651">
        <v>45</v>
      </c>
      <c r="J651" s="158">
        <f>G651*I651/1000</f>
        <v>2.8125</v>
      </c>
    </row>
    <row r="652" spans="5:11" ht="15" thickBot="1" x14ac:dyDescent="0.35">
      <c r="E652"/>
      <c r="F652" s="321" t="s">
        <v>253</v>
      </c>
      <c r="G652" s="251">
        <v>40</v>
      </c>
      <c r="H652" s="252">
        <v>30</v>
      </c>
      <c r="I652">
        <v>27</v>
      </c>
      <c r="J652" s="158">
        <f t="shared" ref="J652:J656" si="23">G652*I652/1000</f>
        <v>1.08</v>
      </c>
    </row>
    <row r="653" spans="5:11" ht="15" thickBot="1" x14ac:dyDescent="0.35">
      <c r="E653"/>
      <c r="F653" s="321" t="s">
        <v>259</v>
      </c>
      <c r="G653" s="251">
        <v>15.75</v>
      </c>
      <c r="H653" s="252">
        <v>12.5</v>
      </c>
      <c r="I653">
        <v>30</v>
      </c>
      <c r="J653" s="158">
        <f t="shared" si="23"/>
        <v>0.47249999999999998</v>
      </c>
    </row>
    <row r="654" spans="5:11" ht="15" thickBot="1" x14ac:dyDescent="0.35">
      <c r="E654"/>
      <c r="F654" s="321" t="s">
        <v>260</v>
      </c>
      <c r="G654" s="251">
        <v>12</v>
      </c>
      <c r="H654" s="252">
        <v>10</v>
      </c>
      <c r="I654">
        <v>21</v>
      </c>
      <c r="J654" s="158">
        <f t="shared" si="23"/>
        <v>0.252</v>
      </c>
    </row>
    <row r="655" spans="5:11" ht="15" thickBot="1" x14ac:dyDescent="0.35">
      <c r="E655"/>
      <c r="F655" s="321" t="s">
        <v>290</v>
      </c>
      <c r="G655" s="251">
        <v>2.5</v>
      </c>
      <c r="H655" s="252">
        <v>2.5</v>
      </c>
      <c r="I655">
        <v>234</v>
      </c>
      <c r="J655" s="158">
        <f t="shared" si="23"/>
        <v>0.58499999999999996</v>
      </c>
    </row>
    <row r="656" spans="5:11" ht="15" thickBot="1" x14ac:dyDescent="0.35">
      <c r="E656"/>
      <c r="F656" s="321" t="s">
        <v>250</v>
      </c>
      <c r="G656" s="251">
        <v>5</v>
      </c>
      <c r="H656" s="252">
        <v>5</v>
      </c>
      <c r="I656">
        <v>137</v>
      </c>
      <c r="J656" s="158">
        <f t="shared" si="23"/>
        <v>0.68500000000000005</v>
      </c>
    </row>
    <row r="657" spans="5:11" ht="15" thickBot="1" x14ac:dyDescent="0.35">
      <c r="E657"/>
      <c r="F657" s="321" t="s">
        <v>291</v>
      </c>
      <c r="G657" s="251">
        <v>200</v>
      </c>
      <c r="H657" s="252">
        <v>200</v>
      </c>
    </row>
    <row r="658" spans="5:11" ht="15" thickBot="1" x14ac:dyDescent="0.35">
      <c r="E658"/>
      <c r="F658" s="321" t="s">
        <v>263</v>
      </c>
      <c r="G658" s="251">
        <v>200</v>
      </c>
      <c r="H658" s="252">
        <v>200</v>
      </c>
    </row>
    <row r="659" spans="5:11" ht="15" thickBot="1" x14ac:dyDescent="0.35">
      <c r="E659"/>
      <c r="F659" s="321" t="s">
        <v>145</v>
      </c>
      <c r="G659" s="251">
        <v>200</v>
      </c>
      <c r="H659" s="252">
        <v>200</v>
      </c>
    </row>
    <row r="661" spans="5:11" ht="21" x14ac:dyDescent="0.3">
      <c r="E661"/>
      <c r="F661" s="456" t="s">
        <v>496</v>
      </c>
      <c r="K661" s="432">
        <f>J664+J666+J667</f>
        <v>9.5597999999999992</v>
      </c>
    </row>
    <row r="662" spans="5:11" ht="15" thickBot="1" x14ac:dyDescent="0.35">
      <c r="E662"/>
      <c r="F662" s="322" t="s">
        <v>136</v>
      </c>
    </row>
    <row r="663" spans="5:11" ht="15" thickBot="1" x14ac:dyDescent="0.35">
      <c r="E663"/>
      <c r="F663" s="323" t="s">
        <v>137</v>
      </c>
      <c r="G663" s="249" t="s">
        <v>138</v>
      </c>
      <c r="H663" s="250" t="s">
        <v>139</v>
      </c>
    </row>
    <row r="664" spans="5:11" ht="15" thickBot="1" x14ac:dyDescent="0.35">
      <c r="E664"/>
      <c r="F664" s="321" t="s">
        <v>334</v>
      </c>
      <c r="G664" s="251">
        <v>68</v>
      </c>
      <c r="H664" s="252">
        <v>68</v>
      </c>
      <c r="I664">
        <v>59</v>
      </c>
      <c r="J664" s="158">
        <f>G664*I664/1000</f>
        <v>4.0119999999999996</v>
      </c>
    </row>
    <row r="665" spans="5:11" ht="15" thickBot="1" x14ac:dyDescent="0.35">
      <c r="E665"/>
      <c r="F665" s="321" t="s">
        <v>155</v>
      </c>
      <c r="G665" s="251">
        <v>408</v>
      </c>
      <c r="H665" s="252">
        <v>408</v>
      </c>
      <c r="J665" s="158"/>
    </row>
    <row r="666" spans="5:11" ht="15" thickBot="1" x14ac:dyDescent="0.35">
      <c r="E666"/>
      <c r="F666" s="321" t="s">
        <v>265</v>
      </c>
      <c r="G666" s="251">
        <v>3.4</v>
      </c>
      <c r="H666" s="252">
        <v>3.4</v>
      </c>
      <c r="I666">
        <v>17</v>
      </c>
      <c r="J666" s="158">
        <f>G666*I666/1000</f>
        <v>5.7799999999999997E-2</v>
      </c>
    </row>
    <row r="667" spans="5:11" ht="15" thickBot="1" x14ac:dyDescent="0.35">
      <c r="E667"/>
      <c r="F667" s="321" t="s">
        <v>148</v>
      </c>
      <c r="G667" s="251">
        <v>9</v>
      </c>
      <c r="H667" s="252">
        <v>9</v>
      </c>
      <c r="I667">
        <v>610</v>
      </c>
      <c r="J667" s="158">
        <f>G667*I667/1000</f>
        <v>5.49</v>
      </c>
    </row>
    <row r="670" spans="5:11" ht="21" x14ac:dyDescent="0.3">
      <c r="E670"/>
      <c r="F670" s="456" t="s">
        <v>369</v>
      </c>
      <c r="K670" s="432">
        <f>J678+J692+J693+J697</f>
        <v>38.917705399999996</v>
      </c>
    </row>
    <row r="671" spans="5:11" x14ac:dyDescent="0.3">
      <c r="E671"/>
      <c r="F671" s="324" t="s">
        <v>336</v>
      </c>
    </row>
    <row r="672" spans="5:11" x14ac:dyDescent="0.3">
      <c r="E672"/>
      <c r="F672" s="324" t="s">
        <v>166</v>
      </c>
    </row>
    <row r="674" spans="5:11" x14ac:dyDescent="0.3">
      <c r="E674"/>
      <c r="F674" s="325" t="s">
        <v>167</v>
      </c>
    </row>
    <row r="675" spans="5:11" ht="15" thickBot="1" x14ac:dyDescent="0.35">
      <c r="E675"/>
      <c r="F675" s="322" t="s">
        <v>273</v>
      </c>
    </row>
    <row r="676" spans="5:11" ht="15" thickBot="1" x14ac:dyDescent="0.35">
      <c r="E676"/>
      <c r="F676" s="323" t="s">
        <v>137</v>
      </c>
      <c r="G676" s="249" t="s">
        <v>138</v>
      </c>
      <c r="H676" s="250" t="s">
        <v>139</v>
      </c>
    </row>
    <row r="677" spans="5:11" ht="15" thickBot="1" x14ac:dyDescent="0.35">
      <c r="E677"/>
      <c r="F677" s="321" t="s">
        <v>370</v>
      </c>
      <c r="G677" s="251">
        <v>147.5</v>
      </c>
      <c r="H677" s="252">
        <v>130.62</v>
      </c>
    </row>
    <row r="678" spans="5:11" ht="15" thickBot="1" x14ac:dyDescent="0.35">
      <c r="E678"/>
      <c r="F678" s="321" t="s">
        <v>371</v>
      </c>
      <c r="G678" s="251">
        <v>155.62</v>
      </c>
      <c r="H678" s="252">
        <v>115</v>
      </c>
      <c r="I678">
        <v>235.17</v>
      </c>
      <c r="J678" s="158">
        <f>G678*I678/1000</f>
        <v>36.597155399999998</v>
      </c>
      <c r="K678"/>
    </row>
    <row r="679" spans="5:11" ht="15" thickBot="1" x14ac:dyDescent="0.35">
      <c r="E679"/>
      <c r="F679" s="321" t="s">
        <v>372</v>
      </c>
      <c r="G679" s="251">
        <v>148.75</v>
      </c>
      <c r="H679" s="252">
        <v>110.62</v>
      </c>
      <c r="K679"/>
    </row>
    <row r="680" spans="5:11" ht="15" thickBot="1" x14ac:dyDescent="0.35">
      <c r="E680"/>
      <c r="F680" s="321" t="s">
        <v>373</v>
      </c>
      <c r="G680" s="251">
        <v>70</v>
      </c>
      <c r="H680" s="252">
        <v>68.12</v>
      </c>
      <c r="K680"/>
    </row>
    <row r="681" spans="5:11" ht="15" thickBot="1" x14ac:dyDescent="0.35">
      <c r="E681"/>
      <c r="F681" s="326" t="s">
        <v>374</v>
      </c>
      <c r="G681" s="253" t="s">
        <v>147</v>
      </c>
      <c r="H681" s="257">
        <v>50</v>
      </c>
      <c r="K681"/>
    </row>
    <row r="682" spans="5:11" ht="15" thickBot="1" x14ac:dyDescent="0.35">
      <c r="E682"/>
      <c r="F682" s="321" t="s">
        <v>375</v>
      </c>
      <c r="G682" s="253" t="s">
        <v>147</v>
      </c>
      <c r="H682" s="252">
        <v>50</v>
      </c>
      <c r="K682"/>
    </row>
    <row r="683" spans="5:11" ht="15" thickBot="1" x14ac:dyDescent="0.35">
      <c r="E683"/>
      <c r="F683" s="321" t="s">
        <v>376</v>
      </c>
      <c r="G683" s="253" t="s">
        <v>147</v>
      </c>
      <c r="H683" s="252">
        <v>50</v>
      </c>
      <c r="K683"/>
    </row>
    <row r="684" spans="5:11" ht="15" thickBot="1" x14ac:dyDescent="0.35">
      <c r="E684"/>
      <c r="F684" s="321" t="s">
        <v>377</v>
      </c>
      <c r="G684" s="253" t="s">
        <v>147</v>
      </c>
      <c r="H684" s="252">
        <v>50</v>
      </c>
      <c r="K684"/>
    </row>
    <row r="685" spans="5:11" ht="15" thickBot="1" x14ac:dyDescent="0.35">
      <c r="E685"/>
      <c r="F685" s="326" t="s">
        <v>147</v>
      </c>
      <c r="G685" s="253" t="s">
        <v>147</v>
      </c>
      <c r="H685" s="252">
        <v>50</v>
      </c>
      <c r="K685"/>
    </row>
    <row r="686" spans="5:11" ht="21" x14ac:dyDescent="0.3">
      <c r="E686"/>
      <c r="F686" s="456" t="s">
        <v>378</v>
      </c>
      <c r="K686"/>
    </row>
    <row r="687" spans="5:11" x14ac:dyDescent="0.3">
      <c r="E687"/>
      <c r="F687" s="324" t="s">
        <v>267</v>
      </c>
      <c r="K687"/>
    </row>
    <row r="688" spans="5:11" x14ac:dyDescent="0.3">
      <c r="E688"/>
      <c r="F688" s="324" t="s">
        <v>166</v>
      </c>
      <c r="K688"/>
    </row>
    <row r="689" spans="5:11" x14ac:dyDescent="0.3">
      <c r="E689"/>
      <c r="F689" s="325" t="s">
        <v>167</v>
      </c>
      <c r="K689"/>
    </row>
    <row r="690" spans="5:11" ht="15" thickBot="1" x14ac:dyDescent="0.35">
      <c r="E690"/>
      <c r="F690" s="322" t="s">
        <v>152</v>
      </c>
      <c r="K690"/>
    </row>
    <row r="691" spans="5:11" ht="15" thickBot="1" x14ac:dyDescent="0.35">
      <c r="E691"/>
      <c r="F691" s="323" t="s">
        <v>137</v>
      </c>
      <c r="G691" s="249" t="s">
        <v>138</v>
      </c>
      <c r="H691" s="250" t="s">
        <v>139</v>
      </c>
      <c r="K691"/>
    </row>
    <row r="692" spans="5:11" ht="15" thickBot="1" x14ac:dyDescent="0.35">
      <c r="E692"/>
      <c r="F692" s="321" t="s">
        <v>208</v>
      </c>
      <c r="G692" s="251">
        <v>12.5</v>
      </c>
      <c r="H692" s="252">
        <v>12.5</v>
      </c>
      <c r="I692">
        <v>174</v>
      </c>
      <c r="J692" s="158">
        <f>G692*I692/1000</f>
        <v>2.1749999999999998</v>
      </c>
      <c r="K692"/>
    </row>
    <row r="693" spans="5:11" ht="15" thickBot="1" x14ac:dyDescent="0.35">
      <c r="E693"/>
      <c r="F693" s="321" t="s">
        <v>379</v>
      </c>
      <c r="G693" s="251">
        <v>3.75</v>
      </c>
      <c r="H693" s="252">
        <v>3.75</v>
      </c>
      <c r="I693">
        <v>37</v>
      </c>
      <c r="J693" s="158">
        <f>G693*I693/1000</f>
        <v>0.13875000000000001</v>
      </c>
    </row>
    <row r="694" spans="5:11" ht="15" thickBot="1" x14ac:dyDescent="0.35">
      <c r="E694"/>
      <c r="F694" s="321" t="s">
        <v>155</v>
      </c>
      <c r="G694" s="251">
        <v>37.5</v>
      </c>
      <c r="H694" s="252">
        <v>37.5</v>
      </c>
      <c r="J694" s="158"/>
    </row>
    <row r="695" spans="5:11" ht="15" thickBot="1" x14ac:dyDescent="0.35">
      <c r="E695"/>
      <c r="F695" s="321" t="s">
        <v>380</v>
      </c>
      <c r="G695" s="251">
        <v>37.5</v>
      </c>
      <c r="H695" s="252">
        <v>37.5</v>
      </c>
      <c r="J695" s="158"/>
    </row>
    <row r="696" spans="5:11" ht="15" thickBot="1" x14ac:dyDescent="0.35">
      <c r="E696"/>
      <c r="F696" s="326" t="s">
        <v>381</v>
      </c>
      <c r="G696" s="253" t="s">
        <v>147</v>
      </c>
      <c r="H696" s="257">
        <v>37.5</v>
      </c>
      <c r="J696" s="158"/>
    </row>
    <row r="697" spans="5:11" ht="15" thickBot="1" x14ac:dyDescent="0.35">
      <c r="E697"/>
      <c r="F697" s="321" t="s">
        <v>265</v>
      </c>
      <c r="G697" s="251">
        <v>0.4</v>
      </c>
      <c r="H697" s="252">
        <v>0.4</v>
      </c>
      <c r="I697">
        <v>17</v>
      </c>
      <c r="J697" s="158">
        <f>G697*I697/1000</f>
        <v>6.8000000000000005E-3</v>
      </c>
    </row>
    <row r="699" spans="5:11" ht="21.6" thickBot="1" x14ac:dyDescent="0.35">
      <c r="F699" s="483" t="s">
        <v>498</v>
      </c>
      <c r="K699" s="432">
        <f>J703+J704+J705</f>
        <v>3.8449999999999998</v>
      </c>
    </row>
    <row r="700" spans="5:11" ht="25.2" customHeight="1" thickBot="1" x14ac:dyDescent="0.35">
      <c r="F700" s="667" t="s">
        <v>284</v>
      </c>
      <c r="G700" s="670" t="s">
        <v>285</v>
      </c>
      <c r="H700" s="671"/>
      <c r="K700" s="448"/>
    </row>
    <row r="701" spans="5:11" ht="15" thickBot="1" x14ac:dyDescent="0.35">
      <c r="F701" s="668"/>
      <c r="G701" s="672" t="s">
        <v>431</v>
      </c>
      <c r="H701" s="673"/>
      <c r="K701" s="448"/>
    </row>
    <row r="702" spans="5:11" ht="15" thickBot="1" x14ac:dyDescent="0.35">
      <c r="F702" s="669"/>
      <c r="G702" s="553" t="s">
        <v>432</v>
      </c>
      <c r="H702" s="553" t="s">
        <v>433</v>
      </c>
      <c r="K702" s="448"/>
    </row>
    <row r="703" spans="5:11" ht="15" thickBot="1" x14ac:dyDescent="0.35">
      <c r="F703" s="434" t="s">
        <v>300</v>
      </c>
      <c r="G703" s="553">
        <v>25</v>
      </c>
      <c r="H703" s="553">
        <v>30.5</v>
      </c>
      <c r="I703">
        <v>110</v>
      </c>
      <c r="J703" s="158">
        <f>G703*I703/1000</f>
        <v>2.75</v>
      </c>
      <c r="K703" s="448"/>
    </row>
    <row r="704" spans="5:11" ht="15" thickBot="1" x14ac:dyDescent="0.35">
      <c r="F704" s="434" t="s">
        <v>155</v>
      </c>
      <c r="G704" s="553">
        <v>190</v>
      </c>
      <c r="H704" s="553">
        <v>190</v>
      </c>
      <c r="I704">
        <v>0</v>
      </c>
      <c r="J704" s="158">
        <f>G704*I704/1000</f>
        <v>0</v>
      </c>
      <c r="K704" s="448"/>
    </row>
    <row r="705" spans="5:11" ht="15" thickBot="1" x14ac:dyDescent="0.35">
      <c r="F705" s="434" t="s">
        <v>158</v>
      </c>
      <c r="G705" s="553">
        <v>15</v>
      </c>
      <c r="H705" s="553">
        <v>15</v>
      </c>
      <c r="I705">
        <v>73</v>
      </c>
      <c r="J705" s="158">
        <f>G705*I705/1000</f>
        <v>1.095</v>
      </c>
      <c r="K705" s="448"/>
    </row>
    <row r="706" spans="5:11" ht="15" thickBot="1" x14ac:dyDescent="0.35">
      <c r="F706" s="435" t="s">
        <v>434</v>
      </c>
      <c r="G706" s="553" t="s">
        <v>147</v>
      </c>
      <c r="H706" s="553" t="s">
        <v>147</v>
      </c>
      <c r="K706" s="448"/>
    </row>
    <row r="707" spans="5:11" x14ac:dyDescent="0.3">
      <c r="G707" s="159"/>
      <c r="H707" s="159"/>
      <c r="K707" s="439"/>
    </row>
    <row r="709" spans="5:11" ht="21" x14ac:dyDescent="0.4">
      <c r="F709" s="455" t="s">
        <v>539</v>
      </c>
      <c r="K709" s="452"/>
    </row>
    <row r="710" spans="5:11" ht="15.6" x14ac:dyDescent="0.3">
      <c r="E710"/>
      <c r="F710" s="303" t="s">
        <v>14</v>
      </c>
      <c r="G710" s="461">
        <v>60</v>
      </c>
      <c r="I710">
        <v>32.630000000000003</v>
      </c>
      <c r="K710" s="453">
        <f>G710*I710/1000</f>
        <v>1.9578000000000002</v>
      </c>
    </row>
    <row r="711" spans="5:11" ht="15" thickBot="1" x14ac:dyDescent="0.35">
      <c r="E711"/>
      <c r="G711" s="461"/>
      <c r="K711"/>
    </row>
    <row r="712" spans="5:11" ht="21.6" thickBot="1" x14ac:dyDescent="0.45">
      <c r="E712" s="447" t="s">
        <v>532</v>
      </c>
      <c r="F712" s="455" t="s">
        <v>537</v>
      </c>
      <c r="K712" s="448"/>
    </row>
    <row r="713" spans="5:11" x14ac:dyDescent="0.3">
      <c r="K713" s="432">
        <f>J717+J718+J719</f>
        <v>9.31</v>
      </c>
    </row>
    <row r="714" spans="5:11" ht="24.75" customHeight="1" x14ac:dyDescent="0.3">
      <c r="F714" s="661" t="s">
        <v>284</v>
      </c>
      <c r="G714" s="662" t="s">
        <v>285</v>
      </c>
      <c r="H714" s="663"/>
      <c r="K714"/>
    </row>
    <row r="715" spans="5:11" x14ac:dyDescent="0.3">
      <c r="F715" s="661"/>
      <c r="G715" s="664">
        <v>1</v>
      </c>
      <c r="H715" s="665"/>
      <c r="K715"/>
    </row>
    <row r="716" spans="5:11" x14ac:dyDescent="0.3">
      <c r="F716" s="661"/>
      <c r="G716" s="510" t="s">
        <v>138</v>
      </c>
      <c r="H716" s="510" t="s">
        <v>139</v>
      </c>
      <c r="K716"/>
    </row>
    <row r="717" spans="5:11" x14ac:dyDescent="0.3">
      <c r="F717" s="511" t="s">
        <v>534</v>
      </c>
      <c r="G717" s="512">
        <v>5</v>
      </c>
      <c r="H717" s="512">
        <v>5</v>
      </c>
      <c r="I717">
        <v>420</v>
      </c>
      <c r="J717" s="158">
        <f>G717*I717/1000</f>
        <v>2.1</v>
      </c>
      <c r="K717"/>
    </row>
    <row r="718" spans="5:11" x14ac:dyDescent="0.3">
      <c r="F718" s="511" t="s">
        <v>535</v>
      </c>
      <c r="G718" s="512">
        <v>20</v>
      </c>
      <c r="H718" s="512">
        <v>20</v>
      </c>
      <c r="I718">
        <v>73</v>
      </c>
      <c r="J718">
        <f>G718*I718/1000</f>
        <v>1.46</v>
      </c>
      <c r="K718"/>
    </row>
    <row r="719" spans="5:11" x14ac:dyDescent="0.3">
      <c r="F719" s="511" t="s">
        <v>536</v>
      </c>
      <c r="G719" s="512">
        <v>100</v>
      </c>
      <c r="H719" s="512">
        <v>100</v>
      </c>
      <c r="I719">
        <v>57.5</v>
      </c>
      <c r="J719" s="158">
        <f>G719*I719/1000</f>
        <v>5.75</v>
      </c>
      <c r="K719"/>
    </row>
    <row r="720" spans="5:11" x14ac:dyDescent="0.3">
      <c r="F720" s="511" t="s">
        <v>155</v>
      </c>
      <c r="G720" s="512">
        <v>120</v>
      </c>
      <c r="H720" s="512">
        <v>120</v>
      </c>
      <c r="K720"/>
    </row>
    <row r="721" spans="5:11" x14ac:dyDescent="0.3">
      <c r="F721" s="513" t="s">
        <v>435</v>
      </c>
      <c r="G721" s="513" t="s">
        <v>147</v>
      </c>
      <c r="H721" s="514">
        <v>200</v>
      </c>
      <c r="K721"/>
    </row>
    <row r="722" spans="5:11" x14ac:dyDescent="0.3">
      <c r="K722" s="448"/>
    </row>
    <row r="723" spans="5:11" x14ac:dyDescent="0.3">
      <c r="K723" s="448"/>
    </row>
    <row r="724" spans="5:11" x14ac:dyDescent="0.3">
      <c r="F724" s="509" t="s">
        <v>528</v>
      </c>
      <c r="G724">
        <v>65</v>
      </c>
      <c r="I724">
        <v>16.79</v>
      </c>
      <c r="K724" s="92">
        <v>16.79</v>
      </c>
    </row>
    <row r="725" spans="5:11" x14ac:dyDescent="0.3">
      <c r="F725" s="509"/>
      <c r="K725"/>
    </row>
    <row r="726" spans="5:11" ht="15" thickBot="1" x14ac:dyDescent="0.35">
      <c r="F726" s="509"/>
      <c r="K726"/>
    </row>
    <row r="727" spans="5:11" s="289" customFormat="1" ht="21.6" thickBot="1" x14ac:dyDescent="0.45">
      <c r="E727" s="359"/>
      <c r="F727" s="464" t="s">
        <v>210</v>
      </c>
      <c r="G727" s="472"/>
      <c r="H727" s="472"/>
      <c r="I727" s="472"/>
      <c r="J727" s="472"/>
      <c r="K727" s="491">
        <f>K734+K743+K760+K768+K772+K780+K798+K806+K820+K824+K827+K829</f>
        <v>170.91246699999996</v>
      </c>
    </row>
    <row r="728" spans="5:11" ht="15" thickBot="1" x14ac:dyDescent="0.35"/>
    <row r="729" spans="5:11" ht="21.6" thickBot="1" x14ac:dyDescent="0.35">
      <c r="E729" s="447" t="s">
        <v>453</v>
      </c>
      <c r="F729" s="484" t="s">
        <v>211</v>
      </c>
      <c r="G729" s="141"/>
      <c r="H729" s="141"/>
      <c r="I729" s="113"/>
      <c r="J729" s="119"/>
      <c r="K729" s="149"/>
    </row>
    <row r="730" spans="5:11" x14ac:dyDescent="0.3">
      <c r="F730" s="361" t="s">
        <v>192</v>
      </c>
      <c r="G730" s="141"/>
      <c r="H730" s="141"/>
      <c r="I730" s="113"/>
      <c r="J730" s="119"/>
      <c r="K730" s="149"/>
    </row>
    <row r="731" spans="5:11" x14ac:dyDescent="0.3">
      <c r="F731" s="361" t="s">
        <v>166</v>
      </c>
      <c r="G731" s="141"/>
      <c r="H731" s="141"/>
      <c r="I731" s="113"/>
      <c r="J731" s="119"/>
      <c r="K731" s="149"/>
    </row>
    <row r="732" spans="5:11" x14ac:dyDescent="0.3">
      <c r="F732" s="318"/>
      <c r="G732" s="141"/>
      <c r="H732" s="141"/>
      <c r="I732" s="113"/>
      <c r="J732" s="119"/>
      <c r="K732" s="149"/>
    </row>
    <row r="733" spans="5:11" x14ac:dyDescent="0.3">
      <c r="F733" s="362" t="s">
        <v>167</v>
      </c>
      <c r="G733" s="141"/>
      <c r="H733" s="141"/>
      <c r="I733" s="113"/>
      <c r="J733" s="119"/>
      <c r="K733" s="97"/>
    </row>
    <row r="734" spans="5:11" ht="16.2" thickBot="1" x14ac:dyDescent="0.35">
      <c r="F734" s="363" t="s">
        <v>136</v>
      </c>
      <c r="G734" s="141"/>
      <c r="H734" s="141"/>
      <c r="I734" s="113"/>
      <c r="J734" s="119"/>
      <c r="K734" s="290">
        <f>J736+J738+J739+J741</f>
        <v>10.645</v>
      </c>
    </row>
    <row r="735" spans="5:11" ht="15" thickBot="1" x14ac:dyDescent="0.35">
      <c r="F735" s="364" t="s">
        <v>137</v>
      </c>
      <c r="G735" s="187" t="s">
        <v>138</v>
      </c>
      <c r="H735" s="188" t="s">
        <v>139</v>
      </c>
      <c r="I735" s="113"/>
      <c r="J735" s="119"/>
      <c r="K735" s="292"/>
    </row>
    <row r="736" spans="5:11" ht="15" thickBot="1" x14ac:dyDescent="0.35">
      <c r="F736" s="365" t="s">
        <v>212</v>
      </c>
      <c r="G736" s="190">
        <v>40</v>
      </c>
      <c r="H736" s="191">
        <v>40</v>
      </c>
      <c r="I736" s="113">
        <v>37</v>
      </c>
      <c r="J736" s="133">
        <f>G736*I736/1000</f>
        <v>1.48</v>
      </c>
      <c r="K736" s="292"/>
    </row>
    <row r="737" spans="5:11" ht="15" thickBot="1" x14ac:dyDescent="0.35">
      <c r="E737"/>
      <c r="F737" s="365" t="s">
        <v>155</v>
      </c>
      <c r="G737" s="190">
        <v>68</v>
      </c>
      <c r="H737" s="191">
        <v>68</v>
      </c>
      <c r="I737" s="113"/>
      <c r="J737" s="155"/>
      <c r="K737" s="292"/>
    </row>
    <row r="738" spans="5:11" ht="15" thickBot="1" x14ac:dyDescent="0.35">
      <c r="E738"/>
      <c r="F738" s="365" t="s">
        <v>144</v>
      </c>
      <c r="G738" s="190">
        <v>100</v>
      </c>
      <c r="H738" s="191">
        <v>100</v>
      </c>
      <c r="I738" s="113">
        <v>57.5</v>
      </c>
      <c r="J738" s="133">
        <f>G738*I738/1000</f>
        <v>5.75</v>
      </c>
      <c r="K738" s="292"/>
    </row>
    <row r="739" spans="5:11" ht="15" thickBot="1" x14ac:dyDescent="0.35">
      <c r="E739"/>
      <c r="F739" s="365" t="s">
        <v>158</v>
      </c>
      <c r="G739" s="190">
        <v>5</v>
      </c>
      <c r="H739" s="191">
        <v>5</v>
      </c>
      <c r="I739" s="113">
        <v>73</v>
      </c>
      <c r="J739" s="133">
        <f>G739*I739/1000</f>
        <v>0.36499999999999999</v>
      </c>
      <c r="K739" s="292"/>
    </row>
    <row r="740" spans="5:11" ht="15" thickBot="1" x14ac:dyDescent="0.35">
      <c r="E740"/>
      <c r="F740" s="366" t="s">
        <v>213</v>
      </c>
      <c r="G740" s="193" t="s">
        <v>147</v>
      </c>
      <c r="H740" s="194">
        <v>192</v>
      </c>
      <c r="I740" s="113"/>
      <c r="J740" s="155"/>
      <c r="K740" s="292"/>
    </row>
    <row r="741" spans="5:11" ht="15" thickBot="1" x14ac:dyDescent="0.35">
      <c r="E741"/>
      <c r="F741" s="365" t="s">
        <v>148</v>
      </c>
      <c r="G741" s="190">
        <v>5</v>
      </c>
      <c r="H741" s="191">
        <v>5</v>
      </c>
      <c r="I741" s="113">
        <v>610</v>
      </c>
      <c r="J741" s="133">
        <f>G741*I741/1000</f>
        <v>3.05</v>
      </c>
      <c r="K741" s="292"/>
    </row>
    <row r="742" spans="5:11" x14ac:dyDescent="0.3">
      <c r="E742"/>
      <c r="F742" s="310"/>
      <c r="I742" s="96"/>
      <c r="K742" s="292"/>
    </row>
    <row r="743" spans="5:11" ht="21" x14ac:dyDescent="0.3">
      <c r="F743" s="445" t="s">
        <v>448</v>
      </c>
      <c r="G743" s="119"/>
      <c r="H743" s="119"/>
      <c r="I743" s="120"/>
      <c r="J743" s="121"/>
      <c r="K743" s="449">
        <f>J750</f>
        <v>6.2090000000000005</v>
      </c>
    </row>
    <row r="744" spans="5:11" ht="15.6" x14ac:dyDescent="0.3">
      <c r="E744"/>
      <c r="F744" s="613" t="s">
        <v>151</v>
      </c>
      <c r="G744" s="613"/>
      <c r="H744" s="613"/>
      <c r="I744" s="613"/>
      <c r="J744" s="613"/>
      <c r="K744" s="451"/>
    </row>
    <row r="745" spans="5:11" ht="16.2" thickBot="1" x14ac:dyDescent="0.35">
      <c r="E745"/>
      <c r="F745" s="312" t="s">
        <v>136</v>
      </c>
      <c r="G745" s="119"/>
      <c r="H745" s="119"/>
      <c r="I745" s="120"/>
      <c r="J745" s="121"/>
      <c r="K745" s="450"/>
    </row>
    <row r="746" spans="5:11" ht="16.2" thickBot="1" x14ac:dyDescent="0.35">
      <c r="E746"/>
      <c r="F746" s="313" t="s">
        <v>137</v>
      </c>
      <c r="G746" s="124" t="s">
        <v>138</v>
      </c>
      <c r="H746" s="125" t="s">
        <v>139</v>
      </c>
      <c r="I746" s="120"/>
      <c r="J746" s="121"/>
      <c r="K746" s="450"/>
    </row>
    <row r="747" spans="5:11" ht="16.2" thickBot="1" x14ac:dyDescent="0.35">
      <c r="E747"/>
      <c r="F747" s="314" t="s">
        <v>153</v>
      </c>
      <c r="G747" s="127">
        <v>1</v>
      </c>
      <c r="H747" s="128">
        <v>1</v>
      </c>
      <c r="I747" s="120" t="s">
        <v>449</v>
      </c>
      <c r="J747" s="129">
        <f>G747*I747/1000</f>
        <v>0.65</v>
      </c>
      <c r="K747" s="450"/>
    </row>
    <row r="748" spans="5:11" ht="16.2" thickBot="1" x14ac:dyDescent="0.35">
      <c r="E748"/>
      <c r="F748" s="314" t="s">
        <v>155</v>
      </c>
      <c r="G748" s="127">
        <v>54</v>
      </c>
      <c r="H748" s="128">
        <v>54</v>
      </c>
      <c r="I748" s="120"/>
      <c r="J748" s="121"/>
      <c r="K748" s="450"/>
    </row>
    <row r="749" spans="5:11" ht="15.6" x14ac:dyDescent="0.3">
      <c r="E749"/>
      <c r="F749" s="315"/>
      <c r="G749" s="131"/>
      <c r="H749" s="131"/>
      <c r="I749" s="120"/>
      <c r="J749" s="121"/>
      <c r="K749" s="450"/>
    </row>
    <row r="750" spans="5:11" ht="21" x14ac:dyDescent="0.3">
      <c r="E750"/>
      <c r="F750" s="445" t="s">
        <v>499</v>
      </c>
      <c r="G750" s="119"/>
      <c r="H750" s="119"/>
      <c r="I750" s="120"/>
      <c r="J750" s="133">
        <f>J754+J755+J756</f>
        <v>6.2090000000000005</v>
      </c>
      <c r="K750" s="450"/>
    </row>
    <row r="751" spans="5:11" ht="15.6" x14ac:dyDescent="0.3">
      <c r="E751"/>
      <c r="F751" s="613" t="s">
        <v>151</v>
      </c>
      <c r="G751" s="613"/>
      <c r="H751" s="613"/>
      <c r="I751" s="613"/>
      <c r="J751" s="613"/>
      <c r="K751" s="450"/>
    </row>
    <row r="752" spans="5:11" ht="16.2" thickBot="1" x14ac:dyDescent="0.35">
      <c r="E752"/>
      <c r="F752" s="312" t="s">
        <v>136</v>
      </c>
      <c r="G752" s="119"/>
      <c r="H752" s="119"/>
      <c r="I752" s="120"/>
      <c r="J752" s="121"/>
      <c r="K752" s="450"/>
    </row>
    <row r="753" spans="5:11" ht="16.2" thickBot="1" x14ac:dyDescent="0.35">
      <c r="E753"/>
      <c r="F753" s="313" t="s">
        <v>137</v>
      </c>
      <c r="G753" s="124" t="s">
        <v>138</v>
      </c>
      <c r="H753" s="125" t="s">
        <v>139</v>
      </c>
      <c r="I753" s="120"/>
      <c r="J753" s="121"/>
      <c r="K753" s="450"/>
    </row>
    <row r="754" spans="5:11" ht="16.2" thickBot="1" x14ac:dyDescent="0.35">
      <c r="E754"/>
      <c r="F754" s="314" t="s">
        <v>500</v>
      </c>
      <c r="G754" s="134" t="s">
        <v>147</v>
      </c>
      <c r="H754" s="128">
        <v>50</v>
      </c>
      <c r="I754" s="120"/>
      <c r="J754" s="135">
        <f>J747</f>
        <v>0.65</v>
      </c>
      <c r="K754" s="450"/>
    </row>
    <row r="755" spans="5:11" ht="16.2" thickBot="1" x14ac:dyDescent="0.35">
      <c r="E755"/>
      <c r="F755" s="314" t="s">
        <v>158</v>
      </c>
      <c r="G755" s="127">
        <v>15</v>
      </c>
      <c r="H755" s="128">
        <v>15</v>
      </c>
      <c r="I755" s="120" t="s">
        <v>450</v>
      </c>
      <c r="J755" s="135">
        <f>G755*I755/1000</f>
        <v>1.095</v>
      </c>
      <c r="K755" s="450"/>
    </row>
    <row r="756" spans="5:11" ht="16.2" thickBot="1" x14ac:dyDescent="0.35">
      <c r="E756"/>
      <c r="F756" s="314" t="s">
        <v>160</v>
      </c>
      <c r="G756" s="127">
        <v>8</v>
      </c>
      <c r="H756" s="128">
        <v>7</v>
      </c>
      <c r="I756" s="120" t="s">
        <v>451</v>
      </c>
      <c r="J756" s="135">
        <f>G756*I756/1000</f>
        <v>4.4640000000000004</v>
      </c>
      <c r="K756" s="450"/>
    </row>
    <row r="757" spans="5:11" ht="16.2" thickBot="1" x14ac:dyDescent="0.35">
      <c r="E757"/>
      <c r="F757" s="314" t="s">
        <v>155</v>
      </c>
      <c r="G757" s="127">
        <v>150</v>
      </c>
      <c r="H757" s="128">
        <v>150</v>
      </c>
      <c r="I757" s="120"/>
      <c r="J757" s="121"/>
      <c r="K757" s="450"/>
    </row>
    <row r="758" spans="5:11" x14ac:dyDescent="0.3">
      <c r="E758"/>
      <c r="F758" s="342"/>
      <c r="G758" s="169"/>
      <c r="H758" s="169"/>
      <c r="I758" s="161"/>
      <c r="J758" s="135"/>
      <c r="K758" s="97"/>
    </row>
    <row r="759" spans="5:11" x14ac:dyDescent="0.3">
      <c r="E759"/>
      <c r="F759" s="310"/>
      <c r="K759" s="293"/>
    </row>
    <row r="760" spans="5:11" ht="21" x14ac:dyDescent="0.3">
      <c r="E760"/>
      <c r="F760" s="666" t="s">
        <v>489</v>
      </c>
      <c r="G760" s="666"/>
      <c r="H760" s="666"/>
      <c r="I760" s="666"/>
      <c r="J760" s="666"/>
      <c r="K760" s="278">
        <f>K763+K764+K765</f>
        <v>8.458124999999999</v>
      </c>
    </row>
    <row r="761" spans="5:11" ht="15" thickBot="1" x14ac:dyDescent="0.35">
      <c r="E761"/>
      <c r="F761" s="310"/>
      <c r="I761" s="96"/>
      <c r="K761" s="277"/>
    </row>
    <row r="762" spans="5:11" ht="15" thickBot="1" x14ac:dyDescent="0.35">
      <c r="E762"/>
      <c r="F762" s="477" t="s">
        <v>137</v>
      </c>
      <c r="G762" s="262" t="s">
        <v>138</v>
      </c>
      <c r="H762" s="263" t="s">
        <v>139</v>
      </c>
      <c r="I762" s="197"/>
      <c r="J762" s="135"/>
      <c r="K762" s="277"/>
    </row>
    <row r="763" spans="5:11" ht="15" thickBot="1" x14ac:dyDescent="0.35">
      <c r="E763"/>
      <c r="F763" s="478" t="s">
        <v>490</v>
      </c>
      <c r="G763" s="260">
        <v>12.5</v>
      </c>
      <c r="H763" s="260">
        <v>12.5</v>
      </c>
      <c r="I763" s="120" t="s">
        <v>491</v>
      </c>
      <c r="J763" s="135">
        <f>G763*I763/1000</f>
        <v>6.2249999999999996</v>
      </c>
      <c r="K763" s="277">
        <f>J763</f>
        <v>6.2249999999999996</v>
      </c>
    </row>
    <row r="764" spans="5:11" ht="15" thickBot="1" x14ac:dyDescent="0.35">
      <c r="E764"/>
      <c r="F764" s="478" t="s">
        <v>58</v>
      </c>
      <c r="G764" s="260">
        <v>37.5</v>
      </c>
      <c r="H764" s="260">
        <v>37.5</v>
      </c>
      <c r="I764" s="197"/>
      <c r="J764" s="135">
        <f>G764*I764/1000</f>
        <v>0</v>
      </c>
      <c r="K764" s="277">
        <f>J764</f>
        <v>0</v>
      </c>
    </row>
    <row r="765" spans="5:11" ht="15" thickBot="1" x14ac:dyDescent="0.35">
      <c r="E765"/>
      <c r="F765" s="478" t="s">
        <v>504</v>
      </c>
      <c r="G765" s="486">
        <v>37.5</v>
      </c>
      <c r="H765" s="486">
        <v>37.5</v>
      </c>
      <c r="I765" s="197">
        <v>59.55</v>
      </c>
      <c r="J765" s="135">
        <f>G765*I765/1000</f>
        <v>2.2331249999999998</v>
      </c>
      <c r="K765" s="277">
        <f>J765</f>
        <v>2.2331249999999998</v>
      </c>
    </row>
    <row r="766" spans="5:11" x14ac:dyDescent="0.3">
      <c r="E766"/>
      <c r="K766" s="448"/>
    </row>
    <row r="767" spans="5:11" ht="21" x14ac:dyDescent="0.4">
      <c r="F767" s="455" t="s">
        <v>543</v>
      </c>
      <c r="K767" s="452"/>
    </row>
    <row r="768" spans="5:11" ht="16.2" customHeight="1" x14ac:dyDescent="0.3">
      <c r="E768"/>
      <c r="F768" s="303" t="s">
        <v>321</v>
      </c>
      <c r="G768">
        <v>150</v>
      </c>
      <c r="I768">
        <v>320</v>
      </c>
      <c r="K768" s="453">
        <f>G768*I768/1000</f>
        <v>48</v>
      </c>
    </row>
    <row r="769" spans="5:11" ht="31.2" hidden="1" x14ac:dyDescent="0.3">
      <c r="E769"/>
      <c r="F769" s="206" t="s">
        <v>152</v>
      </c>
      <c r="I769" s="197"/>
      <c r="J769" s="135"/>
      <c r="K769" s="292"/>
    </row>
    <row r="770" spans="5:11" x14ac:dyDescent="0.3">
      <c r="E770"/>
      <c r="K770" s="293"/>
    </row>
    <row r="771" spans="5:11" ht="15" thickBot="1" x14ac:dyDescent="0.35">
      <c r="E771"/>
      <c r="F771" s="310"/>
      <c r="K771" s="293"/>
    </row>
    <row r="772" spans="5:11" ht="21.6" thickBot="1" x14ac:dyDescent="0.35">
      <c r="E772" s="447" t="s">
        <v>455</v>
      </c>
      <c r="F772" s="456" t="s">
        <v>456</v>
      </c>
      <c r="K772" s="432">
        <f>J774+J775+J777+J778</f>
        <v>9.849000000000002</v>
      </c>
    </row>
    <row r="773" spans="5:11" ht="15" thickBot="1" x14ac:dyDescent="0.35">
      <c r="E773"/>
      <c r="F773" s="320" t="s">
        <v>137</v>
      </c>
      <c r="G773" s="106" t="s">
        <v>138</v>
      </c>
      <c r="H773" s="107" t="s">
        <v>139</v>
      </c>
    </row>
    <row r="774" spans="5:11" ht="15.75" customHeight="1" thickBot="1" x14ac:dyDescent="0.35">
      <c r="E774"/>
      <c r="F774" s="321" t="s">
        <v>246</v>
      </c>
      <c r="G774" s="111">
        <v>57</v>
      </c>
      <c r="H774" s="112">
        <v>48</v>
      </c>
      <c r="I774">
        <v>90</v>
      </c>
      <c r="J774" s="158">
        <f>G774*I774/1000</f>
        <v>5.13</v>
      </c>
    </row>
    <row r="775" spans="5:11" ht="15" thickBot="1" x14ac:dyDescent="0.35">
      <c r="E775"/>
      <c r="F775" s="321" t="s">
        <v>247</v>
      </c>
      <c r="G775" s="111">
        <v>44</v>
      </c>
      <c r="H775" s="112">
        <v>35</v>
      </c>
      <c r="I775">
        <v>85</v>
      </c>
      <c r="J775" s="158">
        <f t="shared" ref="J775" si="24">G775*I775/1000</f>
        <v>3.74</v>
      </c>
    </row>
    <row r="776" spans="5:11" ht="15" thickBot="1" x14ac:dyDescent="0.35">
      <c r="E776"/>
      <c r="F776" s="321" t="s">
        <v>248</v>
      </c>
      <c r="G776" s="111">
        <v>15</v>
      </c>
      <c r="H776" s="112">
        <v>12</v>
      </c>
      <c r="J776" s="158"/>
    </row>
    <row r="777" spans="5:11" ht="15" thickBot="1" x14ac:dyDescent="0.35">
      <c r="E777"/>
      <c r="F777" s="321" t="s">
        <v>249</v>
      </c>
      <c r="G777" s="111">
        <v>14</v>
      </c>
      <c r="H777" s="112">
        <v>12</v>
      </c>
      <c r="I777">
        <v>21</v>
      </c>
      <c r="J777" s="158">
        <f t="shared" ref="J777:J778" si="25">G777*I777/1000</f>
        <v>0.29399999999999998</v>
      </c>
    </row>
    <row r="778" spans="5:11" ht="15" thickBot="1" x14ac:dyDescent="0.35">
      <c r="E778"/>
      <c r="F778" s="321" t="s">
        <v>250</v>
      </c>
      <c r="G778" s="111">
        <v>5</v>
      </c>
      <c r="H778" s="112">
        <v>5</v>
      </c>
      <c r="I778">
        <v>137</v>
      </c>
      <c r="J778" s="158">
        <f t="shared" si="25"/>
        <v>0.68500000000000005</v>
      </c>
    </row>
    <row r="780" spans="5:11" ht="21.6" thickBot="1" x14ac:dyDescent="0.35">
      <c r="E780"/>
      <c r="F780" s="456" t="s">
        <v>512</v>
      </c>
      <c r="K780" s="432">
        <f>J782+J785+J790+J793+J794+J795</f>
        <v>3.9227500000000002</v>
      </c>
    </row>
    <row r="781" spans="5:11" ht="15" thickBot="1" x14ac:dyDescent="0.35">
      <c r="E781"/>
      <c r="F781" s="323" t="s">
        <v>137</v>
      </c>
      <c r="G781" s="249" t="s">
        <v>138</v>
      </c>
      <c r="H781" s="250" t="s">
        <v>139</v>
      </c>
    </row>
    <row r="782" spans="5:11" ht="15" thickBot="1" x14ac:dyDescent="0.35">
      <c r="E782"/>
      <c r="F782" s="321" t="s">
        <v>315</v>
      </c>
      <c r="G782" s="287">
        <v>2.4300000000000002</v>
      </c>
      <c r="H782" s="288">
        <v>2.4300000000000002</v>
      </c>
      <c r="I782">
        <v>137</v>
      </c>
      <c r="J782" s="158">
        <f>G782*I782/1000</f>
        <v>0.33291000000000004</v>
      </c>
    </row>
    <row r="783" spans="5:11" ht="15" thickBot="1" x14ac:dyDescent="0.35">
      <c r="E783"/>
      <c r="F783" s="321" t="s">
        <v>323</v>
      </c>
      <c r="G783" s="253" t="s">
        <v>147</v>
      </c>
      <c r="H783" s="252">
        <v>175</v>
      </c>
      <c r="J783" s="158"/>
    </row>
    <row r="784" spans="5:11" ht="15" thickBot="1" x14ac:dyDescent="0.35">
      <c r="E784"/>
      <c r="F784" s="321" t="s">
        <v>145</v>
      </c>
      <c r="G784" s="251">
        <v>175</v>
      </c>
      <c r="H784" s="252">
        <v>175</v>
      </c>
      <c r="J784" s="158"/>
    </row>
    <row r="785" spans="5:11" ht="15" thickBot="1" x14ac:dyDescent="0.35">
      <c r="E785"/>
      <c r="F785" s="321" t="s">
        <v>253</v>
      </c>
      <c r="G785" s="251">
        <v>93.75</v>
      </c>
      <c r="H785" s="252">
        <v>75</v>
      </c>
      <c r="I785">
        <v>27</v>
      </c>
      <c r="J785" s="158">
        <f t="shared" ref="J785:J795" si="26">G785*I785/1000</f>
        <v>2.53125</v>
      </c>
    </row>
    <row r="786" spans="5:11" ht="15" hidden="1" thickBot="1" x14ac:dyDescent="0.35">
      <c r="E786"/>
      <c r="F786" s="321" t="s">
        <v>324</v>
      </c>
      <c r="G786" s="251">
        <v>10</v>
      </c>
      <c r="H786" s="252">
        <v>10</v>
      </c>
      <c r="J786" s="158">
        <f t="shared" si="26"/>
        <v>0</v>
      </c>
    </row>
    <row r="787" spans="5:11" ht="15" hidden="1" thickBot="1" x14ac:dyDescent="0.35">
      <c r="E787"/>
      <c r="F787" s="321" t="s">
        <v>325</v>
      </c>
      <c r="G787" s="251">
        <v>10</v>
      </c>
      <c r="H787" s="252">
        <v>10</v>
      </c>
      <c r="J787" s="158">
        <f t="shared" si="26"/>
        <v>0</v>
      </c>
    </row>
    <row r="788" spans="5:11" ht="15" hidden="1" thickBot="1" x14ac:dyDescent="0.35">
      <c r="E788"/>
      <c r="F788" s="321" t="s">
        <v>326</v>
      </c>
      <c r="G788" s="251">
        <v>10</v>
      </c>
      <c r="H788" s="252">
        <v>10</v>
      </c>
      <c r="J788" s="158">
        <f t="shared" si="26"/>
        <v>0</v>
      </c>
    </row>
    <row r="789" spans="5:11" ht="15" hidden="1" thickBot="1" x14ac:dyDescent="0.35">
      <c r="E789"/>
      <c r="F789" s="321" t="s">
        <v>327</v>
      </c>
      <c r="G789" s="265">
        <v>44323</v>
      </c>
      <c r="H789" s="266">
        <v>44323</v>
      </c>
      <c r="J789" s="158">
        <f t="shared" si="26"/>
        <v>0</v>
      </c>
    </row>
    <row r="790" spans="5:11" ht="15" thickBot="1" x14ac:dyDescent="0.35">
      <c r="E790"/>
      <c r="F790" s="321" t="s">
        <v>328</v>
      </c>
      <c r="G790" s="251">
        <v>5</v>
      </c>
      <c r="H790" s="252">
        <v>5</v>
      </c>
      <c r="I790">
        <v>84</v>
      </c>
      <c r="J790" s="158">
        <f t="shared" si="26"/>
        <v>0.42</v>
      </c>
    </row>
    <row r="791" spans="5:11" ht="15" hidden="1" thickBot="1" x14ac:dyDescent="0.35">
      <c r="E791"/>
      <c r="F791" s="321" t="s">
        <v>329</v>
      </c>
      <c r="G791" s="251">
        <v>5</v>
      </c>
      <c r="H791" s="252">
        <v>5</v>
      </c>
      <c r="J791" s="158">
        <f t="shared" si="26"/>
        <v>0</v>
      </c>
    </row>
    <row r="792" spans="5:11" ht="15" hidden="1" thickBot="1" x14ac:dyDescent="0.35">
      <c r="E792"/>
      <c r="F792" s="321" t="s">
        <v>330</v>
      </c>
      <c r="G792" s="251">
        <v>5</v>
      </c>
      <c r="H792" s="252">
        <v>5</v>
      </c>
      <c r="J792" s="158">
        <f t="shared" si="26"/>
        <v>0</v>
      </c>
    </row>
    <row r="793" spans="5:11" ht="15" thickBot="1" x14ac:dyDescent="0.35">
      <c r="E793"/>
      <c r="F793" s="321" t="s">
        <v>331</v>
      </c>
      <c r="G793" s="287">
        <v>12.5</v>
      </c>
      <c r="H793" s="252">
        <v>10</v>
      </c>
      <c r="I793">
        <v>30</v>
      </c>
      <c r="J793" s="158">
        <f t="shared" si="26"/>
        <v>0.375</v>
      </c>
    </row>
    <row r="794" spans="5:11" ht="15" thickBot="1" x14ac:dyDescent="0.35">
      <c r="E794"/>
      <c r="F794" s="321" t="s">
        <v>260</v>
      </c>
      <c r="G794" s="251">
        <v>11.88</v>
      </c>
      <c r="H794" s="252">
        <v>10</v>
      </c>
      <c r="I794">
        <v>21</v>
      </c>
      <c r="J794" s="158">
        <f t="shared" si="26"/>
        <v>0.24948000000000001</v>
      </c>
    </row>
    <row r="795" spans="5:11" ht="15" thickBot="1" x14ac:dyDescent="0.35">
      <c r="E795"/>
      <c r="F795" s="321" t="s">
        <v>182</v>
      </c>
      <c r="G795" s="482">
        <v>0.83</v>
      </c>
      <c r="H795" s="482">
        <v>0.83</v>
      </c>
      <c r="I795">
        <v>17</v>
      </c>
      <c r="J795" s="158">
        <f t="shared" si="26"/>
        <v>1.4109999999999999E-2</v>
      </c>
    </row>
    <row r="796" spans="5:11" x14ac:dyDescent="0.3">
      <c r="E796"/>
      <c r="F796" s="489"/>
      <c r="G796" s="482"/>
      <c r="H796" s="482"/>
    </row>
    <row r="798" spans="5:11" ht="21.6" thickBot="1" x14ac:dyDescent="0.35">
      <c r="E798"/>
      <c r="F798" s="456" t="s">
        <v>505</v>
      </c>
      <c r="K798" s="432">
        <f>J800+J801+J804</f>
        <v>13.432</v>
      </c>
    </row>
    <row r="799" spans="5:11" ht="15" thickBot="1" x14ac:dyDescent="0.35">
      <c r="E799"/>
      <c r="F799" s="323" t="s">
        <v>137</v>
      </c>
      <c r="G799" s="249" t="s">
        <v>138</v>
      </c>
      <c r="H799" s="250" t="s">
        <v>139</v>
      </c>
    </row>
    <row r="800" spans="5:11" ht="15" thickBot="1" x14ac:dyDescent="0.35">
      <c r="E800"/>
      <c r="F800" s="321" t="s">
        <v>253</v>
      </c>
      <c r="G800" s="251">
        <v>226</v>
      </c>
      <c r="H800" s="252">
        <v>168</v>
      </c>
      <c r="I800">
        <v>27</v>
      </c>
      <c r="J800" s="158">
        <f>G800*I800/1000</f>
        <v>6.1020000000000003</v>
      </c>
    </row>
    <row r="801" spans="5:11" ht="15" thickBot="1" x14ac:dyDescent="0.35">
      <c r="E801"/>
      <c r="F801" s="321" t="s">
        <v>279</v>
      </c>
      <c r="G801" s="251">
        <v>32</v>
      </c>
      <c r="H801" s="252">
        <v>30</v>
      </c>
      <c r="I801">
        <v>57.5</v>
      </c>
      <c r="J801">
        <f>G801*I801/1000</f>
        <v>1.84</v>
      </c>
    </row>
    <row r="802" spans="5:11" ht="15" thickBot="1" x14ac:dyDescent="0.35">
      <c r="E802"/>
      <c r="F802" s="326" t="s">
        <v>350</v>
      </c>
      <c r="G802" s="253" t="s">
        <v>147</v>
      </c>
      <c r="H802" s="257">
        <v>30</v>
      </c>
    </row>
    <row r="803" spans="5:11" ht="23.4" thickBot="1" x14ac:dyDescent="0.35">
      <c r="E803"/>
      <c r="F803" s="326" t="s">
        <v>351</v>
      </c>
      <c r="G803" s="253" t="s">
        <v>147</v>
      </c>
      <c r="H803" s="269" t="s">
        <v>147</v>
      </c>
    </row>
    <row r="804" spans="5:11" ht="15" thickBot="1" x14ac:dyDescent="0.35">
      <c r="E804"/>
      <c r="F804" s="321" t="s">
        <v>148</v>
      </c>
      <c r="G804" s="251">
        <v>9</v>
      </c>
      <c r="H804" s="252">
        <v>9</v>
      </c>
      <c r="I804">
        <v>610</v>
      </c>
      <c r="J804">
        <f>G804*I804/1000</f>
        <v>5.49</v>
      </c>
    </row>
    <row r="806" spans="5:11" ht="21" x14ac:dyDescent="0.3">
      <c r="E806"/>
      <c r="F806" s="456" t="s">
        <v>513</v>
      </c>
      <c r="K806" s="432">
        <f>J810+J811+J812+J813+J814+J815</f>
        <v>30.422991999999997</v>
      </c>
    </row>
    <row r="807" spans="5:11" x14ac:dyDescent="0.3">
      <c r="E807"/>
      <c r="F807" s="354" t="s">
        <v>386</v>
      </c>
    </row>
    <row r="808" spans="5:11" ht="15.6" thickBot="1" x14ac:dyDescent="0.35">
      <c r="E808"/>
      <c r="F808" s="355" t="s">
        <v>514</v>
      </c>
    </row>
    <row r="809" spans="5:11" ht="15" thickBot="1" x14ac:dyDescent="0.35">
      <c r="E809"/>
      <c r="F809" s="320" t="s">
        <v>137</v>
      </c>
      <c r="G809" s="106" t="s">
        <v>138</v>
      </c>
      <c r="H809" s="107" t="s">
        <v>139</v>
      </c>
    </row>
    <row r="810" spans="5:11" ht="15" thickBot="1" x14ac:dyDescent="0.35">
      <c r="E810"/>
      <c r="F810" s="321" t="s">
        <v>353</v>
      </c>
      <c r="G810" s="111">
        <v>157.19999999999999</v>
      </c>
      <c r="H810" s="112">
        <v>96</v>
      </c>
      <c r="I810">
        <v>157</v>
      </c>
      <c r="J810" s="158">
        <f>G810*I810/1000</f>
        <v>24.680399999999999</v>
      </c>
    </row>
    <row r="811" spans="5:11" ht="15" thickBot="1" x14ac:dyDescent="0.35">
      <c r="E811"/>
      <c r="F811" s="321" t="s">
        <v>387</v>
      </c>
      <c r="G811" s="111">
        <v>22.8</v>
      </c>
      <c r="H811" s="112">
        <v>22.8</v>
      </c>
      <c r="I811">
        <v>50.09</v>
      </c>
      <c r="J811" s="158">
        <f t="shared" ref="J811:J815" si="27">G811*I811/1000</f>
        <v>1.1420520000000001</v>
      </c>
    </row>
    <row r="812" spans="5:11" ht="15" thickBot="1" x14ac:dyDescent="0.35">
      <c r="E812"/>
      <c r="F812" s="321" t="s">
        <v>142</v>
      </c>
      <c r="G812" s="111">
        <v>7.2</v>
      </c>
      <c r="H812" s="112">
        <v>7.2</v>
      </c>
      <c r="I812">
        <v>300</v>
      </c>
      <c r="J812" s="158">
        <f>G812*I812/1000</f>
        <v>2.16</v>
      </c>
    </row>
    <row r="813" spans="5:11" ht="15" thickBot="1" x14ac:dyDescent="0.35">
      <c r="F813" s="321" t="s">
        <v>182</v>
      </c>
      <c r="G813" s="111">
        <v>0.62</v>
      </c>
      <c r="H813" s="112">
        <v>0.62</v>
      </c>
      <c r="I813">
        <v>17</v>
      </c>
      <c r="J813" s="158">
        <f t="shared" si="27"/>
        <v>1.0539999999999999E-2</v>
      </c>
    </row>
    <row r="814" spans="5:11" ht="15" thickBot="1" x14ac:dyDescent="0.35">
      <c r="F814" s="321" t="s">
        <v>388</v>
      </c>
      <c r="G814" s="111">
        <v>16.8</v>
      </c>
      <c r="H814" s="112">
        <v>16.8</v>
      </c>
      <c r="I814">
        <v>57.5</v>
      </c>
      <c r="J814" s="158">
        <f t="shared" si="27"/>
        <v>0.96599999999999997</v>
      </c>
    </row>
    <row r="815" spans="5:11" ht="15" thickBot="1" x14ac:dyDescent="0.35">
      <c r="F815" s="321" t="s">
        <v>148</v>
      </c>
      <c r="G815" s="460">
        <v>2.4</v>
      </c>
      <c r="H815" s="159">
        <v>2.4</v>
      </c>
      <c r="I815">
        <v>610</v>
      </c>
      <c r="J815" s="158">
        <f t="shared" si="27"/>
        <v>1.464</v>
      </c>
    </row>
    <row r="816" spans="5:11" ht="15" thickBot="1" x14ac:dyDescent="0.35">
      <c r="F816" s="321" t="s">
        <v>388</v>
      </c>
    </row>
    <row r="819" spans="5:12" ht="21" x14ac:dyDescent="0.4">
      <c r="F819" s="455" t="s">
        <v>509</v>
      </c>
    </row>
    <row r="820" spans="5:12" ht="22.2" customHeight="1" x14ac:dyDescent="0.3">
      <c r="F820" s="303" t="s">
        <v>282</v>
      </c>
      <c r="G820" s="159">
        <v>200</v>
      </c>
      <c r="H820" s="159">
        <v>200</v>
      </c>
      <c r="I820">
        <v>60</v>
      </c>
      <c r="K820" s="432">
        <f t="shared" ref="K820" si="28">G820*I820/1000</f>
        <v>12</v>
      </c>
    </row>
    <row r="823" spans="5:12" ht="21" x14ac:dyDescent="0.4">
      <c r="F823" s="455" t="s">
        <v>539</v>
      </c>
      <c r="K823" s="452"/>
    </row>
    <row r="824" spans="5:12" ht="15.6" x14ac:dyDescent="0.3">
      <c r="E824"/>
      <c r="F824" s="303" t="s">
        <v>14</v>
      </c>
      <c r="G824" s="461">
        <v>60</v>
      </c>
      <c r="I824">
        <v>32.630000000000003</v>
      </c>
      <c r="K824" s="453">
        <f>G824*I824/1000</f>
        <v>1.9578000000000002</v>
      </c>
    </row>
    <row r="825" spans="5:12" ht="15.6" x14ac:dyDescent="0.3">
      <c r="E825"/>
      <c r="G825" s="461"/>
      <c r="J825" s="493"/>
      <c r="K825" s="492"/>
      <c r="L825" s="493"/>
    </row>
    <row r="826" spans="5:12" ht="21.6" thickBot="1" x14ac:dyDescent="0.45">
      <c r="E826"/>
      <c r="F826" s="455" t="s">
        <v>540</v>
      </c>
      <c r="G826" s="461"/>
      <c r="J826" s="493"/>
      <c r="K826" s="492"/>
      <c r="L826" s="493"/>
    </row>
    <row r="827" spans="5:12" ht="15" thickBot="1" x14ac:dyDescent="0.35">
      <c r="E827" s="447" t="s">
        <v>532</v>
      </c>
      <c r="F827" s="303" t="s">
        <v>525</v>
      </c>
      <c r="G827">
        <v>207</v>
      </c>
      <c r="H827">
        <v>200</v>
      </c>
      <c r="I827">
        <v>59.4</v>
      </c>
      <c r="K827" s="521">
        <f>G827*I827/1000</f>
        <v>12.2958</v>
      </c>
    </row>
    <row r="828" spans="5:12" x14ac:dyDescent="0.3">
      <c r="E828"/>
      <c r="K828" s="508"/>
    </row>
    <row r="829" spans="5:12" x14ac:dyDescent="0.3">
      <c r="E829"/>
      <c r="F829" s="303" t="s">
        <v>529</v>
      </c>
      <c r="G829">
        <v>70</v>
      </c>
      <c r="I829">
        <v>13.72</v>
      </c>
      <c r="K829" s="507">
        <v>13.72</v>
      </c>
    </row>
    <row r="830" spans="5:12" ht="11.4" customHeight="1" x14ac:dyDescent="0.3">
      <c r="K830" s="452"/>
    </row>
    <row r="831" spans="5:12" ht="15" thickBot="1" x14ac:dyDescent="0.35"/>
    <row r="832" spans="5:12" s="289" customFormat="1" ht="21.6" thickBot="1" x14ac:dyDescent="0.45">
      <c r="E832" s="359"/>
      <c r="F832" s="464" t="s">
        <v>214</v>
      </c>
      <c r="G832" s="472"/>
      <c r="H832" s="472"/>
      <c r="I832" s="472"/>
      <c r="J832" s="472"/>
      <c r="K832" s="491">
        <f>K836+K847+K849+K866+K873+K893+K911+K925+K928+K939</f>
        <v>155.64811220000001</v>
      </c>
    </row>
    <row r="833" spans="5:11" ht="15" thickBot="1" x14ac:dyDescent="0.35"/>
    <row r="834" spans="5:11" ht="21.6" thickBot="1" x14ac:dyDescent="0.35">
      <c r="E834" s="447" t="s">
        <v>453</v>
      </c>
      <c r="F834" s="446" t="s">
        <v>446</v>
      </c>
      <c r="I834" s="96"/>
      <c r="K834" s="277"/>
    </row>
    <row r="835" spans="5:11" ht="16.2" thickBot="1" x14ac:dyDescent="0.35">
      <c r="E835"/>
      <c r="F835" s="306" t="s">
        <v>136</v>
      </c>
      <c r="I835" s="96"/>
      <c r="K835" s="277"/>
    </row>
    <row r="836" spans="5:11" ht="16.2" thickBot="1" x14ac:dyDescent="0.35">
      <c r="E836"/>
      <c r="F836" s="307" t="s">
        <v>137</v>
      </c>
      <c r="G836" s="106" t="s">
        <v>138</v>
      </c>
      <c r="H836" s="107" t="s">
        <v>139</v>
      </c>
      <c r="I836" s="108" t="s">
        <v>140</v>
      </c>
      <c r="J836" s="109" t="s">
        <v>141</v>
      </c>
      <c r="K836" s="449">
        <f>J837+J839+J842+J844</f>
        <v>50.466000000000008</v>
      </c>
    </row>
    <row r="837" spans="5:11" ht="16.2" thickBot="1" x14ac:dyDescent="0.35">
      <c r="E837"/>
      <c r="F837" s="308" t="s">
        <v>142</v>
      </c>
      <c r="G837" s="111">
        <v>123</v>
      </c>
      <c r="H837" s="112">
        <v>123</v>
      </c>
      <c r="I837" s="113">
        <v>300</v>
      </c>
      <c r="J837" s="155">
        <f>G837*I837/1000</f>
        <v>36.9</v>
      </c>
      <c r="K837" s="450"/>
    </row>
    <row r="838" spans="5:11" ht="16.2" thickBot="1" x14ac:dyDescent="0.35">
      <c r="E838"/>
      <c r="F838" s="308" t="s">
        <v>143</v>
      </c>
      <c r="G838" s="111">
        <v>138</v>
      </c>
      <c r="H838" s="112">
        <v>138</v>
      </c>
      <c r="I838" s="113"/>
      <c r="J838" s="155"/>
      <c r="K838" s="450"/>
    </row>
    <row r="839" spans="5:11" ht="16.2" thickBot="1" x14ac:dyDescent="0.35">
      <c r="E839"/>
      <c r="F839" s="308" t="s">
        <v>144</v>
      </c>
      <c r="G839" s="111">
        <v>76.8</v>
      </c>
      <c r="H839" s="112">
        <v>76.8</v>
      </c>
      <c r="I839" s="113">
        <v>57.5</v>
      </c>
      <c r="J839" s="155">
        <f>G839*I839/1000</f>
        <v>4.4160000000000004</v>
      </c>
      <c r="K839" s="450"/>
    </row>
    <row r="840" spans="5:11" ht="16.2" thickBot="1" x14ac:dyDescent="0.35">
      <c r="E840"/>
      <c r="F840" s="308" t="s">
        <v>145</v>
      </c>
      <c r="G840" s="111">
        <v>51.7</v>
      </c>
      <c r="H840" s="112">
        <v>51.7</v>
      </c>
      <c r="I840" s="113"/>
      <c r="J840" s="155"/>
      <c r="K840" s="450"/>
    </row>
    <row r="841" spans="5:11" ht="16.2" thickBot="1" x14ac:dyDescent="0.35">
      <c r="E841"/>
      <c r="F841" s="309" t="s">
        <v>146</v>
      </c>
      <c r="G841" s="116" t="s">
        <v>147</v>
      </c>
      <c r="H841" s="117">
        <v>190</v>
      </c>
      <c r="I841" s="113"/>
      <c r="J841" s="155"/>
      <c r="K841" s="450"/>
    </row>
    <row r="842" spans="5:11" ht="16.2" thickBot="1" x14ac:dyDescent="0.35">
      <c r="E842"/>
      <c r="F842" s="308" t="s">
        <v>148</v>
      </c>
      <c r="G842" s="111">
        <v>7.5</v>
      </c>
      <c r="H842" s="112">
        <v>7.5</v>
      </c>
      <c r="I842" s="113">
        <v>610</v>
      </c>
      <c r="J842" s="155">
        <f>G842*I842/1000</f>
        <v>4.5750000000000002</v>
      </c>
      <c r="K842" s="450"/>
    </row>
    <row r="843" spans="5:11" ht="16.2" thickBot="1" x14ac:dyDescent="0.35">
      <c r="E843"/>
      <c r="F843" s="309" t="s">
        <v>149</v>
      </c>
      <c r="G843" s="116" t="s">
        <v>147</v>
      </c>
      <c r="H843" s="117">
        <v>183</v>
      </c>
      <c r="I843" s="113"/>
      <c r="J843" s="155"/>
      <c r="K843" s="450"/>
    </row>
    <row r="844" spans="5:11" ht="16.2" thickBot="1" x14ac:dyDescent="0.35">
      <c r="E844"/>
      <c r="F844" s="308" t="s">
        <v>148</v>
      </c>
      <c r="G844" s="111">
        <v>7.5</v>
      </c>
      <c r="H844" s="112">
        <v>7.5</v>
      </c>
      <c r="I844" s="113">
        <v>610</v>
      </c>
      <c r="J844" s="155">
        <f>G844*I844/1000</f>
        <v>4.5750000000000002</v>
      </c>
      <c r="K844" s="450"/>
    </row>
    <row r="846" spans="5:11" ht="21" x14ac:dyDescent="0.3">
      <c r="F846" s="465" t="s">
        <v>447</v>
      </c>
    </row>
    <row r="847" spans="5:11" x14ac:dyDescent="0.3">
      <c r="E847"/>
      <c r="F847" s="318" t="s">
        <v>58</v>
      </c>
      <c r="G847" s="139">
        <v>60</v>
      </c>
      <c r="H847" s="139">
        <v>60</v>
      </c>
      <c r="I847" s="120" t="s">
        <v>452</v>
      </c>
      <c r="J847" s="129">
        <f>G847*I847/1000</f>
        <v>3.0054000000000003</v>
      </c>
      <c r="K847" s="278">
        <f>J847</f>
        <v>3.0054000000000003</v>
      </c>
    </row>
    <row r="849" spans="5:11" ht="21" x14ac:dyDescent="0.3">
      <c r="E849"/>
      <c r="F849" s="465" t="s">
        <v>484</v>
      </c>
      <c r="G849" s="119"/>
      <c r="H849" s="119"/>
      <c r="I849" s="161"/>
      <c r="J849" s="129"/>
      <c r="K849" s="278">
        <f>J856+J857+J858+J859</f>
        <v>9.16</v>
      </c>
    </row>
    <row r="850" spans="5:11" x14ac:dyDescent="0.3">
      <c r="E850"/>
      <c r="F850" s="338" t="s">
        <v>166</v>
      </c>
      <c r="G850" s="119"/>
      <c r="H850" s="119"/>
      <c r="I850" s="161"/>
      <c r="J850" s="121"/>
      <c r="K850" s="277"/>
    </row>
    <row r="851" spans="5:11" x14ac:dyDescent="0.3">
      <c r="E851"/>
      <c r="F851" s="216"/>
      <c r="G851" s="119"/>
      <c r="H851" s="119"/>
      <c r="I851" s="161"/>
      <c r="J851" s="121"/>
      <c r="K851" s="277"/>
    </row>
    <row r="852" spans="5:11" x14ac:dyDescent="0.3">
      <c r="E852"/>
      <c r="F852" s="339" t="s">
        <v>167</v>
      </c>
      <c r="G852" s="119"/>
      <c r="H852" s="119"/>
      <c r="I852" s="161"/>
      <c r="J852" s="121"/>
      <c r="K852" s="277"/>
    </row>
    <row r="853" spans="5:11" x14ac:dyDescent="0.3">
      <c r="E853"/>
      <c r="F853" s="340" t="s">
        <v>175</v>
      </c>
      <c r="G853" s="119"/>
      <c r="H853" s="119"/>
      <c r="I853" s="161"/>
      <c r="J853" s="121"/>
      <c r="K853" s="277"/>
    </row>
    <row r="854" spans="5:11" ht="15.6" x14ac:dyDescent="0.3">
      <c r="E854"/>
      <c r="F854" s="312" t="s">
        <v>136</v>
      </c>
      <c r="G854" s="119"/>
      <c r="H854" s="119"/>
      <c r="I854" s="161"/>
      <c r="J854" s="121"/>
      <c r="K854" s="277"/>
    </row>
    <row r="855" spans="5:11" x14ac:dyDescent="0.3">
      <c r="E855"/>
      <c r="F855" s="341" t="s">
        <v>137</v>
      </c>
      <c r="G855" s="167" t="s">
        <v>138</v>
      </c>
      <c r="H855" s="167" t="s">
        <v>139</v>
      </c>
      <c r="I855" s="161"/>
      <c r="J855" s="121"/>
      <c r="K855" s="277"/>
    </row>
    <row r="856" spans="5:11" x14ac:dyDescent="0.3">
      <c r="E856"/>
      <c r="F856" s="342" t="s">
        <v>485</v>
      </c>
      <c r="G856" s="169">
        <v>3</v>
      </c>
      <c r="H856" s="169">
        <v>3</v>
      </c>
      <c r="I856" s="161" t="s">
        <v>449</v>
      </c>
      <c r="J856" s="129">
        <f>G856*I856/1000</f>
        <v>1.95</v>
      </c>
      <c r="K856" s="277"/>
    </row>
    <row r="857" spans="5:11" x14ac:dyDescent="0.3">
      <c r="E857"/>
      <c r="F857" s="342" t="s">
        <v>144</v>
      </c>
      <c r="G857" s="169">
        <v>100</v>
      </c>
      <c r="H857" s="169">
        <v>100</v>
      </c>
      <c r="I857" s="161" t="s">
        <v>487</v>
      </c>
      <c r="J857" s="129">
        <f t="shared" ref="J857:J859" si="29">G857*I857/1000</f>
        <v>5.75</v>
      </c>
      <c r="K857" s="277"/>
    </row>
    <row r="858" spans="5:11" x14ac:dyDescent="0.3">
      <c r="E858"/>
      <c r="F858" s="342" t="s">
        <v>155</v>
      </c>
      <c r="G858" s="169">
        <v>110</v>
      </c>
      <c r="H858" s="169">
        <v>110</v>
      </c>
      <c r="I858" s="161" t="s">
        <v>486</v>
      </c>
      <c r="J858" s="129">
        <f t="shared" si="29"/>
        <v>0</v>
      </c>
      <c r="K858" s="277"/>
    </row>
    <row r="859" spans="5:11" x14ac:dyDescent="0.3">
      <c r="E859"/>
      <c r="F859" s="342" t="s">
        <v>158</v>
      </c>
      <c r="G859" s="169">
        <v>20</v>
      </c>
      <c r="H859" s="169">
        <v>20</v>
      </c>
      <c r="I859" s="161" t="s">
        <v>450</v>
      </c>
      <c r="J859" s="129">
        <f t="shared" si="29"/>
        <v>1.46</v>
      </c>
      <c r="K859" s="277"/>
    </row>
    <row r="860" spans="5:11" x14ac:dyDescent="0.3">
      <c r="E860"/>
      <c r="F860" s="310"/>
      <c r="I860" s="96"/>
      <c r="K860" s="277"/>
    </row>
    <row r="861" spans="5:11" x14ac:dyDescent="0.3">
      <c r="J861" s="135"/>
      <c r="K861" s="448"/>
    </row>
    <row r="862" spans="5:11" ht="21" hidden="1" x14ac:dyDescent="0.4">
      <c r="F862" s="455" t="s">
        <v>466</v>
      </c>
      <c r="J862" s="135"/>
      <c r="K862" s="448"/>
    </row>
    <row r="863" spans="5:11" hidden="1" x14ac:dyDescent="0.3">
      <c r="F863" s="310" t="s">
        <v>467</v>
      </c>
      <c r="H863">
        <v>100</v>
      </c>
      <c r="I863">
        <v>320</v>
      </c>
      <c r="J863" s="135">
        <f t="shared" ref="J863" si="30">G863*I863/1000</f>
        <v>0</v>
      </c>
      <c r="K863" s="432">
        <f>G863*I863/1000</f>
        <v>0</v>
      </c>
    </row>
    <row r="864" spans="5:11" ht="15" thickBot="1" x14ac:dyDescent="0.35">
      <c r="F864" s="310"/>
      <c r="K864"/>
    </row>
    <row r="865" spans="5:11" ht="21.6" thickBot="1" x14ac:dyDescent="0.45">
      <c r="E865" s="447" t="s">
        <v>455</v>
      </c>
      <c r="F865" s="455" t="s">
        <v>511</v>
      </c>
      <c r="K865" s="293"/>
    </row>
    <row r="866" spans="5:11" ht="17.399999999999999" x14ac:dyDescent="0.3">
      <c r="E866"/>
      <c r="F866" s="343" t="s">
        <v>283</v>
      </c>
      <c r="G866" s="84"/>
      <c r="H866" s="84"/>
      <c r="K866" s="432">
        <f>J870</f>
        <v>8.9420000000000002</v>
      </c>
    </row>
    <row r="867" spans="5:11" ht="15.6" customHeight="1" x14ac:dyDescent="0.3">
      <c r="E867"/>
      <c r="F867" s="345"/>
      <c r="G867" s="675" t="s">
        <v>285</v>
      </c>
      <c r="H867" s="676"/>
    </row>
    <row r="868" spans="5:11" ht="15.6" x14ac:dyDescent="0.3">
      <c r="E868"/>
      <c r="F868" s="346"/>
      <c r="G868" s="675" t="s">
        <v>286</v>
      </c>
      <c r="H868" s="676"/>
    </row>
    <row r="869" spans="5:11" ht="15.6" x14ac:dyDescent="0.3">
      <c r="E869"/>
      <c r="F869" s="345" t="s">
        <v>284</v>
      </c>
      <c r="G869" s="11" t="s">
        <v>138</v>
      </c>
      <c r="H869" s="11" t="s">
        <v>139</v>
      </c>
    </row>
    <row r="870" spans="5:11" ht="15.6" x14ac:dyDescent="0.3">
      <c r="E870"/>
      <c r="F870" s="345" t="s">
        <v>320</v>
      </c>
      <c r="G870" s="549">
        <v>105.2</v>
      </c>
      <c r="H870" s="549">
        <v>100</v>
      </c>
      <c r="I870">
        <v>85</v>
      </c>
      <c r="J870" s="158">
        <f>G870*I870/1000</f>
        <v>8.9420000000000002</v>
      </c>
    </row>
    <row r="871" spans="5:11" ht="15.6" x14ac:dyDescent="0.3">
      <c r="E871"/>
      <c r="F871" s="345" t="s">
        <v>288</v>
      </c>
      <c r="G871" s="264"/>
      <c r="H871" s="549">
        <v>100</v>
      </c>
    </row>
    <row r="873" spans="5:11" ht="21" x14ac:dyDescent="0.3">
      <c r="E873"/>
      <c r="F873" s="446" t="s">
        <v>251</v>
      </c>
      <c r="K873" s="432">
        <f>J876+J879+J882+J884+J885+J890+J891</f>
        <v>3.8220000000000005</v>
      </c>
    </row>
    <row r="874" spans="5:11" ht="15" thickBot="1" x14ac:dyDescent="0.35">
      <c r="E874"/>
      <c r="F874" s="322" t="s">
        <v>252</v>
      </c>
    </row>
    <row r="875" spans="5:11" ht="15" thickBot="1" x14ac:dyDescent="0.35">
      <c r="E875"/>
      <c r="F875" s="323" t="s">
        <v>137</v>
      </c>
      <c r="G875" s="249" t="s">
        <v>138</v>
      </c>
      <c r="H875" s="250" t="s">
        <v>139</v>
      </c>
    </row>
    <row r="876" spans="5:11" ht="15" thickBot="1" x14ac:dyDescent="0.35">
      <c r="E876"/>
      <c r="F876" s="321" t="s">
        <v>253</v>
      </c>
      <c r="G876" s="251">
        <v>100</v>
      </c>
      <c r="H876" s="252">
        <v>75</v>
      </c>
      <c r="I876">
        <v>27</v>
      </c>
      <c r="J876" s="158">
        <f>G876*I876/1000</f>
        <v>2.7</v>
      </c>
    </row>
    <row r="877" spans="5:11" ht="15" hidden="1" thickBot="1" x14ac:dyDescent="0.35">
      <c r="E877"/>
      <c r="F877" s="321" t="s">
        <v>254</v>
      </c>
      <c r="G877" s="251">
        <v>2</v>
      </c>
      <c r="H877" s="252">
        <v>2</v>
      </c>
      <c r="J877" s="158"/>
    </row>
    <row r="878" spans="5:11" ht="15" hidden="1" thickBot="1" x14ac:dyDescent="0.35">
      <c r="E878"/>
      <c r="F878" s="321" t="s">
        <v>255</v>
      </c>
      <c r="G878" s="251">
        <v>2</v>
      </c>
      <c r="H878" s="252">
        <v>2</v>
      </c>
      <c r="J878" s="158"/>
    </row>
    <row r="879" spans="5:11" ht="15" thickBot="1" x14ac:dyDescent="0.35">
      <c r="E879"/>
      <c r="F879" s="321" t="s">
        <v>256</v>
      </c>
      <c r="G879" s="251">
        <v>2</v>
      </c>
      <c r="H879" s="252">
        <v>2</v>
      </c>
      <c r="I879">
        <v>59</v>
      </c>
      <c r="J879" s="158">
        <f>G879*I879/1000</f>
        <v>0.11799999999999999</v>
      </c>
    </row>
    <row r="880" spans="5:11" ht="15" hidden="1" thickBot="1" x14ac:dyDescent="0.35">
      <c r="E880"/>
      <c r="F880" s="321" t="s">
        <v>257</v>
      </c>
      <c r="G880" s="253" t="s">
        <v>147</v>
      </c>
      <c r="H880" s="252">
        <v>2</v>
      </c>
      <c r="J880" s="158"/>
    </row>
    <row r="881" spans="5:11" ht="15" hidden="1" thickBot="1" x14ac:dyDescent="0.35">
      <c r="E881"/>
      <c r="F881" s="321" t="s">
        <v>258</v>
      </c>
      <c r="G881" s="251">
        <v>2</v>
      </c>
      <c r="H881" s="252">
        <v>2</v>
      </c>
      <c r="J881" s="158"/>
    </row>
    <row r="882" spans="5:11" ht="15" thickBot="1" x14ac:dyDescent="0.35">
      <c r="E882"/>
      <c r="F882" s="321" t="s">
        <v>259</v>
      </c>
      <c r="G882" s="251">
        <v>12.5</v>
      </c>
      <c r="H882" s="252">
        <v>10</v>
      </c>
      <c r="I882">
        <v>30</v>
      </c>
      <c r="J882" s="158">
        <f>G882*I882/1000</f>
        <v>0.375</v>
      </c>
    </row>
    <row r="883" spans="5:11" ht="15" thickBot="1" x14ac:dyDescent="0.35">
      <c r="E883"/>
      <c r="F883" s="321" t="s">
        <v>155</v>
      </c>
      <c r="G883" s="251">
        <v>175</v>
      </c>
      <c r="H883" s="252">
        <v>175</v>
      </c>
      <c r="I883">
        <v>0</v>
      </c>
      <c r="J883" s="158">
        <f>G883*I883/1000</f>
        <v>0</v>
      </c>
    </row>
    <row r="884" spans="5:11" ht="15" thickBot="1" x14ac:dyDescent="0.35">
      <c r="E884"/>
      <c r="F884" s="321" t="s">
        <v>260</v>
      </c>
      <c r="G884" s="251">
        <v>12</v>
      </c>
      <c r="H884" s="252">
        <v>10</v>
      </c>
      <c r="I884">
        <v>21</v>
      </c>
      <c r="J884" s="158">
        <f>G884*I884/1000</f>
        <v>0.252</v>
      </c>
    </row>
    <row r="885" spans="5:11" ht="15" thickBot="1" x14ac:dyDescent="0.35">
      <c r="E885"/>
      <c r="F885" s="321" t="s">
        <v>250</v>
      </c>
      <c r="G885" s="251">
        <v>2.5</v>
      </c>
      <c r="H885" s="252">
        <v>2.5</v>
      </c>
      <c r="I885">
        <v>137</v>
      </c>
      <c r="J885" s="158">
        <f>G885*I885/1000</f>
        <v>0.34250000000000003</v>
      </c>
    </row>
    <row r="886" spans="5:11" ht="15" hidden="1" thickBot="1" x14ac:dyDescent="0.35">
      <c r="F886" s="321" t="s">
        <v>261</v>
      </c>
      <c r="G886" s="253" t="s">
        <v>147</v>
      </c>
      <c r="H886" s="252">
        <v>175</v>
      </c>
      <c r="J886" s="158"/>
    </row>
    <row r="887" spans="5:11" ht="15" hidden="1" thickBot="1" x14ac:dyDescent="0.35">
      <c r="F887" s="321" t="s">
        <v>262</v>
      </c>
      <c r="G887" s="251">
        <v>175</v>
      </c>
      <c r="H887" s="252">
        <v>175</v>
      </c>
      <c r="J887" s="158"/>
    </row>
    <row r="888" spans="5:11" ht="15" hidden="1" thickBot="1" x14ac:dyDescent="0.35">
      <c r="F888" s="321" t="s">
        <v>263</v>
      </c>
      <c r="G888" s="251">
        <v>175</v>
      </c>
      <c r="H888" s="252">
        <v>175</v>
      </c>
      <c r="J888" s="158"/>
    </row>
    <row r="889" spans="5:11" ht="15" hidden="1" thickBot="1" x14ac:dyDescent="0.35">
      <c r="F889" s="321" t="s">
        <v>145</v>
      </c>
      <c r="G889" s="251">
        <v>175</v>
      </c>
      <c r="H889" s="252">
        <v>175</v>
      </c>
      <c r="J889" s="158"/>
    </row>
    <row r="890" spans="5:11" ht="15" thickBot="1" x14ac:dyDescent="0.35">
      <c r="F890" s="321" t="s">
        <v>264</v>
      </c>
      <c r="G890" s="251">
        <v>0.01</v>
      </c>
      <c r="H890" s="252">
        <v>0.01</v>
      </c>
      <c r="I890" s="92">
        <v>900</v>
      </c>
      <c r="J890" s="158">
        <f>G890*I890/1000</f>
        <v>8.9999999999999993E-3</v>
      </c>
    </row>
    <row r="891" spans="5:11" ht="15" thickBot="1" x14ac:dyDescent="0.35">
      <c r="F891" s="321" t="s">
        <v>265</v>
      </c>
      <c r="G891" s="251">
        <v>1.5</v>
      </c>
      <c r="H891" s="252">
        <v>1.5</v>
      </c>
      <c r="I891">
        <v>17</v>
      </c>
      <c r="J891" s="158">
        <f>G891*I891/1000</f>
        <v>2.5499999999999998E-2</v>
      </c>
    </row>
    <row r="893" spans="5:11" ht="21" x14ac:dyDescent="0.3">
      <c r="E893"/>
      <c r="F893" s="470" t="s">
        <v>475</v>
      </c>
      <c r="G893" s="84"/>
      <c r="H893" s="84"/>
      <c r="K893" s="432">
        <f>J899+J900+J901+J903+J904+J905+J906+J907</f>
        <v>36.54891219999999</v>
      </c>
    </row>
    <row r="894" spans="5:11" ht="14.4" customHeight="1" x14ac:dyDescent="0.3">
      <c r="E894"/>
      <c r="F894" s="467" t="s">
        <v>137</v>
      </c>
      <c r="G894" s="268" t="s">
        <v>138</v>
      </c>
      <c r="H894" s="268" t="s">
        <v>139</v>
      </c>
      <c r="K894" s="448"/>
    </row>
    <row r="895" spans="5:11" ht="14.4" customHeight="1" x14ac:dyDescent="0.3">
      <c r="E895"/>
      <c r="F895" s="467" t="s">
        <v>472</v>
      </c>
      <c r="G895" s="466" t="s">
        <v>470</v>
      </c>
      <c r="H895" s="466">
        <v>100</v>
      </c>
      <c r="K895" s="448"/>
    </row>
    <row r="896" spans="5:11" ht="14.4" customHeight="1" x14ac:dyDescent="0.3">
      <c r="E896"/>
      <c r="F896" s="467" t="s">
        <v>471</v>
      </c>
      <c r="G896" s="466">
        <v>100</v>
      </c>
      <c r="H896" s="466">
        <v>96.66</v>
      </c>
      <c r="K896" s="448"/>
    </row>
    <row r="897" spans="5:11" ht="14.4" hidden="1" customHeight="1" x14ac:dyDescent="0.3">
      <c r="E897"/>
      <c r="F897" s="467"/>
      <c r="G897" s="466"/>
      <c r="H897" s="466"/>
      <c r="K897" s="448"/>
    </row>
    <row r="898" spans="5:11" hidden="1" x14ac:dyDescent="0.3">
      <c r="E898"/>
      <c r="F898" s="550" t="s">
        <v>293</v>
      </c>
      <c r="G898" s="466">
        <v>196.6</v>
      </c>
      <c r="H898" s="466">
        <v>174.6</v>
      </c>
      <c r="K898" s="448"/>
    </row>
    <row r="899" spans="5:11" x14ac:dyDescent="0.3">
      <c r="E899"/>
      <c r="F899" s="550" t="s">
        <v>473</v>
      </c>
      <c r="G899" s="466">
        <v>124.66</v>
      </c>
      <c r="H899" s="466">
        <v>91.34</v>
      </c>
      <c r="I899">
        <v>235.17</v>
      </c>
      <c r="J899" s="158">
        <f>G899*I899/1000</f>
        <v>29.316292199999996</v>
      </c>
      <c r="K899" s="448"/>
    </row>
    <row r="900" spans="5:11" x14ac:dyDescent="0.3">
      <c r="E900"/>
      <c r="F900" s="550" t="s">
        <v>250</v>
      </c>
      <c r="G900" s="466">
        <v>4</v>
      </c>
      <c r="H900" s="466">
        <v>4</v>
      </c>
      <c r="I900">
        <v>137</v>
      </c>
      <c r="J900" s="158">
        <f t="shared" ref="J900:J901" si="31">G900*I900/1000</f>
        <v>0.54800000000000004</v>
      </c>
      <c r="K900" s="448"/>
    </row>
    <row r="901" spans="5:11" x14ac:dyDescent="0.3">
      <c r="E901"/>
      <c r="F901" s="550" t="s">
        <v>474</v>
      </c>
      <c r="G901" s="466">
        <v>1.44</v>
      </c>
      <c r="H901" s="466">
        <v>1.44</v>
      </c>
      <c r="I901">
        <v>17</v>
      </c>
      <c r="J901" s="158">
        <f t="shared" si="31"/>
        <v>2.4480000000000002E-2</v>
      </c>
      <c r="K901" s="448"/>
    </row>
    <row r="902" spans="5:11" x14ac:dyDescent="0.3">
      <c r="E902"/>
      <c r="F902" s="351" t="s">
        <v>295</v>
      </c>
      <c r="G902" s="466" t="s">
        <v>147</v>
      </c>
      <c r="H902" s="466">
        <v>66.599999999999994</v>
      </c>
      <c r="J902" s="158"/>
      <c r="K902" s="448"/>
    </row>
    <row r="903" spans="5:11" x14ac:dyDescent="0.3">
      <c r="E903"/>
      <c r="F903" s="550" t="s">
        <v>260</v>
      </c>
      <c r="G903" s="466">
        <v>12.66</v>
      </c>
      <c r="H903" s="466">
        <v>10.66</v>
      </c>
      <c r="I903">
        <v>21</v>
      </c>
      <c r="J903" s="158">
        <f t="shared" ref="J903:J904" si="32">G903*I903/1000</f>
        <v>0.26586000000000004</v>
      </c>
      <c r="K903" s="448"/>
    </row>
    <row r="904" spans="5:11" x14ac:dyDescent="0.3">
      <c r="E904"/>
      <c r="F904" s="550" t="s">
        <v>259</v>
      </c>
      <c r="G904" s="466">
        <v>13.34</v>
      </c>
      <c r="H904" s="466">
        <v>10.66</v>
      </c>
      <c r="I904">
        <v>30</v>
      </c>
      <c r="J904" s="158">
        <f t="shared" si="32"/>
        <v>0.4002</v>
      </c>
      <c r="K904" s="448"/>
    </row>
    <row r="905" spans="5:11" x14ac:dyDescent="0.3">
      <c r="E905"/>
      <c r="F905" s="468" t="s">
        <v>296</v>
      </c>
      <c r="G905" s="466">
        <v>46.66</v>
      </c>
      <c r="H905" s="466">
        <v>46.66</v>
      </c>
      <c r="I905">
        <v>84</v>
      </c>
      <c r="J905" s="158">
        <f>G905*I905/1000</f>
        <v>3.9194399999999998</v>
      </c>
      <c r="K905" s="448"/>
    </row>
    <row r="906" spans="5:11" ht="14.4" customHeight="1" x14ac:dyDescent="0.3">
      <c r="E906"/>
      <c r="F906" s="468" t="s">
        <v>250</v>
      </c>
      <c r="G906" s="466">
        <v>10.6</v>
      </c>
      <c r="H906" s="466">
        <v>10.6</v>
      </c>
      <c r="I906">
        <v>137</v>
      </c>
      <c r="J906" s="158">
        <f t="shared" ref="J906:J907" si="33">G906*I906/1000</f>
        <v>1.4521999999999999</v>
      </c>
      <c r="K906" s="448"/>
    </row>
    <row r="907" spans="5:11" x14ac:dyDescent="0.3">
      <c r="F907" s="468" t="s">
        <v>297</v>
      </c>
      <c r="G907" s="466">
        <v>2.66</v>
      </c>
      <c r="H907" s="466">
        <v>2.66</v>
      </c>
      <c r="I907">
        <v>234</v>
      </c>
      <c r="J907" s="158">
        <f t="shared" si="33"/>
        <v>0.6224400000000001</v>
      </c>
      <c r="K907" s="448"/>
    </row>
    <row r="908" spans="5:11" ht="14.4" customHeight="1" x14ac:dyDescent="0.3">
      <c r="F908" s="469" t="s">
        <v>298</v>
      </c>
      <c r="G908" s="466" t="s">
        <v>147</v>
      </c>
      <c r="H908" s="466">
        <v>133.34</v>
      </c>
      <c r="K908" s="448"/>
    </row>
    <row r="909" spans="5:11" x14ac:dyDescent="0.3">
      <c r="K909" s="448"/>
    </row>
    <row r="910" spans="5:11" x14ac:dyDescent="0.3">
      <c r="K910" s="448"/>
    </row>
    <row r="911" spans="5:11" ht="21.6" thickBot="1" x14ac:dyDescent="0.35">
      <c r="F911" s="456" t="s">
        <v>488</v>
      </c>
      <c r="K911" s="432">
        <f>J913+J920</f>
        <v>10.946000000000002</v>
      </c>
    </row>
    <row r="912" spans="5:11" ht="15" thickBot="1" x14ac:dyDescent="0.35">
      <c r="F912" s="323" t="s">
        <v>137</v>
      </c>
      <c r="G912" s="249" t="s">
        <v>138</v>
      </c>
      <c r="H912" s="250" t="s">
        <v>139</v>
      </c>
      <c r="K912" s="448"/>
    </row>
    <row r="913" spans="5:13" ht="15" thickBot="1" x14ac:dyDescent="0.35">
      <c r="F913" s="321" t="s">
        <v>160</v>
      </c>
      <c r="G913" s="251">
        <v>17</v>
      </c>
      <c r="H913" s="252">
        <v>7</v>
      </c>
      <c r="I913">
        <v>558</v>
      </c>
      <c r="J913" s="158">
        <f>G913*I913/1000</f>
        <v>9.4860000000000007</v>
      </c>
      <c r="K913" s="448"/>
    </row>
    <row r="914" spans="5:13" ht="15" hidden="1" thickBot="1" x14ac:dyDescent="0.35">
      <c r="F914" s="321" t="s">
        <v>301</v>
      </c>
      <c r="G914" s="251">
        <v>15</v>
      </c>
      <c r="H914" s="252">
        <v>56</v>
      </c>
      <c r="K914" s="448"/>
    </row>
    <row r="915" spans="5:13" ht="15" hidden="1" thickBot="1" x14ac:dyDescent="0.35">
      <c r="F915" s="321" t="s">
        <v>302</v>
      </c>
      <c r="G915" s="251">
        <v>30</v>
      </c>
      <c r="H915" s="252">
        <v>45</v>
      </c>
      <c r="K915" s="448"/>
    </row>
    <row r="916" spans="5:13" ht="15" hidden="1" thickBot="1" x14ac:dyDescent="0.35">
      <c r="F916" s="321" t="s">
        <v>303</v>
      </c>
      <c r="G916" s="251">
        <v>20</v>
      </c>
      <c r="H916" s="252">
        <v>37</v>
      </c>
      <c r="K916" s="448"/>
    </row>
    <row r="917" spans="5:13" ht="15" hidden="1" thickBot="1" x14ac:dyDescent="0.35">
      <c r="F917" s="321" t="s">
        <v>304</v>
      </c>
      <c r="G917" s="251">
        <v>25</v>
      </c>
      <c r="H917" s="252">
        <v>46</v>
      </c>
      <c r="K917" s="448"/>
    </row>
    <row r="918" spans="5:13" ht="15" hidden="1" thickBot="1" x14ac:dyDescent="0.35">
      <c r="F918" s="321" t="s">
        <v>305</v>
      </c>
      <c r="G918" s="251">
        <v>20</v>
      </c>
      <c r="H918" s="252">
        <v>32</v>
      </c>
      <c r="K918" s="448"/>
    </row>
    <row r="919" spans="5:13" ht="15" hidden="1" thickBot="1" x14ac:dyDescent="0.35">
      <c r="F919" s="326" t="s">
        <v>306</v>
      </c>
      <c r="G919" s="253" t="s">
        <v>147</v>
      </c>
      <c r="H919" s="269" t="s">
        <v>147</v>
      </c>
      <c r="K919" s="448"/>
    </row>
    <row r="920" spans="5:13" ht="15" thickBot="1" x14ac:dyDescent="0.35">
      <c r="F920" s="321" t="s">
        <v>158</v>
      </c>
      <c r="G920" s="251">
        <v>20</v>
      </c>
      <c r="H920" s="252">
        <v>20</v>
      </c>
      <c r="I920">
        <v>73</v>
      </c>
      <c r="J920">
        <f>G920*I920/1000</f>
        <v>1.46</v>
      </c>
      <c r="K920" s="448"/>
    </row>
    <row r="921" spans="5:13" ht="15" hidden="1" thickBot="1" x14ac:dyDescent="0.35">
      <c r="F921" s="321" t="s">
        <v>308</v>
      </c>
      <c r="G921" s="251">
        <v>0</v>
      </c>
      <c r="H921" s="252">
        <v>0</v>
      </c>
      <c r="I921">
        <v>600</v>
      </c>
      <c r="J921">
        <f>G921*I921/1000</f>
        <v>0</v>
      </c>
      <c r="K921" s="448"/>
    </row>
    <row r="922" spans="5:13" ht="15" thickBot="1" x14ac:dyDescent="0.35">
      <c r="F922" s="321" t="s">
        <v>155</v>
      </c>
      <c r="G922" s="251">
        <v>214</v>
      </c>
      <c r="H922" s="252">
        <v>214</v>
      </c>
      <c r="K922" s="448"/>
    </row>
    <row r="923" spans="5:13" x14ac:dyDescent="0.3">
      <c r="K923" s="448"/>
    </row>
    <row r="924" spans="5:13" ht="21" x14ac:dyDescent="0.4">
      <c r="F924" s="455" t="s">
        <v>539</v>
      </c>
      <c r="K924" s="452"/>
    </row>
    <row r="925" spans="5:13" ht="15.6" x14ac:dyDescent="0.3">
      <c r="E925"/>
      <c r="F925" s="303" t="s">
        <v>14</v>
      </c>
      <c r="G925" s="461">
        <v>60</v>
      </c>
      <c r="I925">
        <v>32.630000000000003</v>
      </c>
      <c r="K925" s="453">
        <f>G925*I925/1000</f>
        <v>1.9578000000000002</v>
      </c>
    </row>
    <row r="926" spans="5:13" ht="16.2" thickBot="1" x14ac:dyDescent="0.35">
      <c r="E926"/>
      <c r="G926" s="461"/>
      <c r="J926" s="493"/>
      <c r="K926" s="492"/>
      <c r="L926" s="493"/>
      <c r="M926" s="493"/>
    </row>
    <row r="927" spans="5:13" ht="21.6" thickBot="1" x14ac:dyDescent="0.45">
      <c r="E927" s="447" t="s">
        <v>532</v>
      </c>
      <c r="F927" s="455" t="s">
        <v>537</v>
      </c>
      <c r="K927" s="448"/>
    </row>
    <row r="928" spans="5:13" x14ac:dyDescent="0.3">
      <c r="K928" s="432">
        <f>J932+J933+J934</f>
        <v>9.31</v>
      </c>
    </row>
    <row r="929" spans="5:13" ht="24.75" customHeight="1" x14ac:dyDescent="0.3">
      <c r="F929" s="661" t="s">
        <v>284</v>
      </c>
      <c r="G929" s="662" t="s">
        <v>285</v>
      </c>
      <c r="H929" s="663"/>
      <c r="K929"/>
    </row>
    <row r="930" spans="5:13" x14ac:dyDescent="0.3">
      <c r="F930" s="661"/>
      <c r="G930" s="664">
        <v>1</v>
      </c>
      <c r="H930" s="665"/>
      <c r="K930"/>
    </row>
    <row r="931" spans="5:13" x14ac:dyDescent="0.3">
      <c r="F931" s="661"/>
      <c r="G931" s="510" t="s">
        <v>138</v>
      </c>
      <c r="H931" s="510" t="s">
        <v>139</v>
      </c>
      <c r="K931"/>
    </row>
    <row r="932" spans="5:13" x14ac:dyDescent="0.3">
      <c r="F932" s="511" t="s">
        <v>534</v>
      </c>
      <c r="G932" s="512">
        <v>5</v>
      </c>
      <c r="H932" s="512">
        <v>5</v>
      </c>
      <c r="I932">
        <v>420</v>
      </c>
      <c r="J932" s="158">
        <f>G932*I932/1000</f>
        <v>2.1</v>
      </c>
      <c r="K932"/>
    </row>
    <row r="933" spans="5:13" x14ac:dyDescent="0.3">
      <c r="F933" s="511" t="s">
        <v>535</v>
      </c>
      <c r="G933" s="512">
        <v>20</v>
      </c>
      <c r="H933" s="512">
        <v>20</v>
      </c>
      <c r="I933">
        <v>73</v>
      </c>
      <c r="J933">
        <f>G933*I933/1000</f>
        <v>1.46</v>
      </c>
      <c r="K933"/>
    </row>
    <row r="934" spans="5:13" x14ac:dyDescent="0.3">
      <c r="F934" s="511" t="s">
        <v>536</v>
      </c>
      <c r="G934" s="512">
        <v>100</v>
      </c>
      <c r="H934" s="512">
        <v>100</v>
      </c>
      <c r="I934">
        <v>57.5</v>
      </c>
      <c r="J934" s="158">
        <f>G934*I934/1000</f>
        <v>5.75</v>
      </c>
      <c r="K934"/>
    </row>
    <row r="935" spans="5:13" x14ac:dyDescent="0.3">
      <c r="F935" s="511" t="s">
        <v>155</v>
      </c>
      <c r="G935" s="512">
        <v>120</v>
      </c>
      <c r="H935" s="512">
        <v>120</v>
      </c>
      <c r="K935"/>
    </row>
    <row r="936" spans="5:13" x14ac:dyDescent="0.3">
      <c r="F936" s="513" t="s">
        <v>435</v>
      </c>
      <c r="G936" s="513" t="s">
        <v>147</v>
      </c>
      <c r="H936" s="514">
        <v>200</v>
      </c>
      <c r="K936"/>
    </row>
    <row r="937" spans="5:13" x14ac:dyDescent="0.3">
      <c r="K937" s="448"/>
    </row>
    <row r="938" spans="5:13" x14ac:dyDescent="0.3">
      <c r="K938" s="448"/>
    </row>
    <row r="939" spans="5:13" x14ac:dyDescent="0.3">
      <c r="F939" s="509" t="s">
        <v>531</v>
      </c>
      <c r="G939">
        <v>70</v>
      </c>
      <c r="I939">
        <v>21.49</v>
      </c>
      <c r="K939" s="92">
        <v>21.49</v>
      </c>
    </row>
    <row r="940" spans="5:13" ht="15.6" x14ac:dyDescent="0.3">
      <c r="E940"/>
      <c r="G940" s="461"/>
      <c r="J940" s="493"/>
      <c r="K940" s="492"/>
      <c r="L940" s="493"/>
      <c r="M940" s="493"/>
    </row>
    <row r="941" spans="5:13" ht="16.2" thickBot="1" x14ac:dyDescent="0.35">
      <c r="E941"/>
      <c r="G941" s="461"/>
      <c r="K941" s="492"/>
    </row>
    <row r="942" spans="5:13" s="289" customFormat="1" ht="21.6" thickBot="1" x14ac:dyDescent="0.45">
      <c r="E942" s="359"/>
      <c r="F942" s="497" t="s">
        <v>393</v>
      </c>
      <c r="G942" s="496"/>
      <c r="H942" s="496"/>
      <c r="I942" s="496"/>
      <c r="J942" s="496"/>
      <c r="K942" s="491">
        <f>K944+K958+K969+K977+K980+K987+K1003+K1015+K1038+K1049+K1052+K1054</f>
        <v>167.14984499999997</v>
      </c>
    </row>
    <row r="943" spans="5:13" ht="15" thickBot="1" x14ac:dyDescent="0.35"/>
    <row r="944" spans="5:13" ht="21.6" thickBot="1" x14ac:dyDescent="0.35">
      <c r="E944" s="447" t="s">
        <v>453</v>
      </c>
      <c r="F944" s="456" t="s">
        <v>477</v>
      </c>
      <c r="K944" s="432">
        <f>J949+J950+J951+J952+J953+J954+J955+J956</f>
        <v>9.6228000000000016</v>
      </c>
    </row>
    <row r="945" spans="5:11" x14ac:dyDescent="0.3">
      <c r="K945" s="448"/>
    </row>
    <row r="946" spans="5:11" x14ac:dyDescent="0.3">
      <c r="F946" s="354" t="s">
        <v>478</v>
      </c>
      <c r="K946" s="448"/>
    </row>
    <row r="947" spans="5:11" ht="15.6" thickBot="1" x14ac:dyDescent="0.35">
      <c r="E947"/>
      <c r="F947" s="355" t="s">
        <v>136</v>
      </c>
      <c r="K947" s="448"/>
    </row>
    <row r="948" spans="5:11" ht="15" thickBot="1" x14ac:dyDescent="0.35">
      <c r="E948"/>
      <c r="F948" s="320" t="s">
        <v>137</v>
      </c>
      <c r="G948" s="106" t="s">
        <v>138</v>
      </c>
      <c r="H948" s="107" t="s">
        <v>139</v>
      </c>
      <c r="K948" s="448"/>
    </row>
    <row r="949" spans="5:11" ht="15" thickBot="1" x14ac:dyDescent="0.35">
      <c r="E949"/>
      <c r="F949" s="321" t="s">
        <v>479</v>
      </c>
      <c r="G949" s="111">
        <v>140</v>
      </c>
      <c r="H949" s="112">
        <v>140</v>
      </c>
      <c r="I949">
        <v>57.5</v>
      </c>
      <c r="J949" s="158">
        <f>G949*I949/1000</f>
        <v>8.0500000000000007</v>
      </c>
      <c r="K949" s="448"/>
    </row>
    <row r="950" spans="5:11" ht="15" thickBot="1" x14ac:dyDescent="0.35">
      <c r="E950"/>
      <c r="F950" s="321" t="s">
        <v>155</v>
      </c>
      <c r="G950" s="111">
        <v>60</v>
      </c>
      <c r="H950" s="112">
        <v>60</v>
      </c>
      <c r="I950">
        <v>0</v>
      </c>
      <c r="J950" s="158">
        <f>G950*I950/1000</f>
        <v>0</v>
      </c>
      <c r="K950" s="448"/>
    </row>
    <row r="951" spans="5:11" ht="15" thickBot="1" x14ac:dyDescent="0.35">
      <c r="E951"/>
      <c r="F951" s="321" t="s">
        <v>481</v>
      </c>
      <c r="G951" s="111">
        <v>2</v>
      </c>
      <c r="H951" s="112">
        <v>2</v>
      </c>
      <c r="I951">
        <v>610</v>
      </c>
      <c r="J951" s="158">
        <f t="shared" ref="J951:J956" si="34">G951*I951/1000</f>
        <v>1.22</v>
      </c>
      <c r="K951" s="448"/>
    </row>
    <row r="952" spans="5:11" ht="15" thickBot="1" x14ac:dyDescent="0.35">
      <c r="E952"/>
      <c r="F952" s="321" t="s">
        <v>158</v>
      </c>
      <c r="G952" s="111">
        <v>1.6</v>
      </c>
      <c r="H952" s="112">
        <v>1.6</v>
      </c>
      <c r="I952">
        <v>73</v>
      </c>
      <c r="J952" s="158">
        <f t="shared" si="34"/>
        <v>0.11680000000000001</v>
      </c>
      <c r="K952" s="448"/>
    </row>
    <row r="953" spans="5:11" ht="15" thickBot="1" x14ac:dyDescent="0.35">
      <c r="E953"/>
      <c r="F953" s="321" t="s">
        <v>480</v>
      </c>
      <c r="G953" s="474">
        <v>4</v>
      </c>
      <c r="H953" s="475">
        <v>4</v>
      </c>
      <c r="I953" s="90"/>
      <c r="J953" s="476">
        <f t="shared" si="34"/>
        <v>0</v>
      </c>
      <c r="K953" s="448"/>
    </row>
    <row r="954" spans="5:11" ht="15" thickBot="1" x14ac:dyDescent="0.35">
      <c r="E954"/>
      <c r="F954" s="321" t="s">
        <v>255</v>
      </c>
      <c r="G954" s="111">
        <v>4</v>
      </c>
      <c r="H954" s="112">
        <v>4</v>
      </c>
      <c r="J954" s="158">
        <f t="shared" si="34"/>
        <v>0</v>
      </c>
      <c r="K954" s="448"/>
    </row>
    <row r="955" spans="5:11" ht="15" thickBot="1" x14ac:dyDescent="0.35">
      <c r="E955"/>
      <c r="F955" s="321" t="s">
        <v>256</v>
      </c>
      <c r="G955" s="111">
        <v>4</v>
      </c>
      <c r="H955" s="112">
        <v>4</v>
      </c>
      <c r="I955">
        <v>59</v>
      </c>
      <c r="J955" s="158">
        <f t="shared" si="34"/>
        <v>0.23599999999999999</v>
      </c>
      <c r="K955" s="448"/>
    </row>
    <row r="956" spans="5:11" ht="15" thickBot="1" x14ac:dyDescent="0.35">
      <c r="E956"/>
      <c r="F956" s="321" t="s">
        <v>258</v>
      </c>
      <c r="G956" s="111">
        <v>4</v>
      </c>
      <c r="H956" s="112">
        <v>4</v>
      </c>
      <c r="J956" s="158">
        <f t="shared" si="34"/>
        <v>0</v>
      </c>
      <c r="K956" s="448"/>
    </row>
    <row r="957" spans="5:11" x14ac:dyDescent="0.3">
      <c r="K957" s="448"/>
    </row>
    <row r="958" spans="5:11" ht="21" x14ac:dyDescent="0.3">
      <c r="E958"/>
      <c r="F958" s="465" t="s">
        <v>483</v>
      </c>
      <c r="G958" s="119"/>
      <c r="H958" s="119"/>
      <c r="I958" s="161"/>
      <c r="J958" s="129"/>
      <c r="K958" s="278">
        <f>J965+J967</f>
        <v>0.99</v>
      </c>
    </row>
    <row r="959" spans="5:11" x14ac:dyDescent="0.3">
      <c r="E959"/>
      <c r="F959" s="338" t="s">
        <v>166</v>
      </c>
      <c r="G959" s="119"/>
      <c r="H959" s="119"/>
      <c r="I959" s="161"/>
      <c r="J959" s="121"/>
      <c r="K959" s="277"/>
    </row>
    <row r="960" spans="5:11" x14ac:dyDescent="0.3">
      <c r="E960"/>
      <c r="F960" s="216"/>
      <c r="G960" s="119"/>
      <c r="H960" s="119"/>
      <c r="I960" s="161"/>
      <c r="J960" s="121"/>
      <c r="K960" s="277"/>
    </row>
    <row r="961" spans="5:11" x14ac:dyDescent="0.3">
      <c r="E961"/>
      <c r="F961" s="339" t="s">
        <v>167</v>
      </c>
      <c r="G961" s="119"/>
      <c r="H961" s="119"/>
      <c r="I961" s="161"/>
      <c r="J961" s="121"/>
      <c r="K961" s="277"/>
    </row>
    <row r="962" spans="5:11" x14ac:dyDescent="0.3">
      <c r="E962"/>
      <c r="F962" s="340" t="s">
        <v>175</v>
      </c>
      <c r="G962" s="119"/>
      <c r="H962" s="119"/>
      <c r="I962" s="161"/>
      <c r="J962" s="121"/>
      <c r="K962" s="277"/>
    </row>
    <row r="963" spans="5:11" ht="15.6" x14ac:dyDescent="0.3">
      <c r="E963"/>
      <c r="F963" s="312" t="s">
        <v>136</v>
      </c>
      <c r="G963" s="119"/>
      <c r="H963" s="119"/>
      <c r="I963" s="161"/>
      <c r="J963" s="121"/>
      <c r="K963" s="277"/>
    </row>
    <row r="964" spans="5:11" x14ac:dyDescent="0.3">
      <c r="E964"/>
      <c r="F964" s="341" t="s">
        <v>137</v>
      </c>
      <c r="G964" s="167" t="s">
        <v>138</v>
      </c>
      <c r="H964" s="167" t="s">
        <v>139</v>
      </c>
      <c r="I964" s="161"/>
      <c r="J964" s="121"/>
      <c r="K964" s="277"/>
    </row>
    <row r="965" spans="5:11" x14ac:dyDescent="0.3">
      <c r="E965"/>
      <c r="F965" s="342" t="s">
        <v>153</v>
      </c>
      <c r="G965" s="169">
        <v>0.4</v>
      </c>
      <c r="H965" s="169">
        <v>0.4</v>
      </c>
      <c r="I965" s="161" t="s">
        <v>449</v>
      </c>
      <c r="J965" s="129">
        <f>G965*I965/1000</f>
        <v>0.26</v>
      </c>
      <c r="K965" s="277"/>
    </row>
    <row r="966" spans="5:11" x14ac:dyDescent="0.3">
      <c r="E966"/>
      <c r="F966" s="342" t="s">
        <v>155</v>
      </c>
      <c r="G966" s="169">
        <v>190</v>
      </c>
      <c r="H966" s="169">
        <v>190</v>
      </c>
      <c r="I966" s="161"/>
      <c r="J966" s="121"/>
      <c r="K966" s="277"/>
    </row>
    <row r="967" spans="5:11" x14ac:dyDescent="0.3">
      <c r="E967"/>
      <c r="F967" s="342" t="s">
        <v>158</v>
      </c>
      <c r="G967" s="169">
        <v>10</v>
      </c>
      <c r="H967" s="169">
        <v>10</v>
      </c>
      <c r="I967" s="161" t="s">
        <v>450</v>
      </c>
      <c r="J967" s="129">
        <f>G967*I967/1000</f>
        <v>0.73</v>
      </c>
      <c r="K967" s="277"/>
    </row>
    <row r="968" spans="5:11" x14ac:dyDescent="0.3">
      <c r="E968"/>
      <c r="K968" s="448"/>
    </row>
    <row r="969" spans="5:11" ht="21" x14ac:dyDescent="0.3">
      <c r="E969"/>
      <c r="F969" s="666" t="s">
        <v>489</v>
      </c>
      <c r="G969" s="666"/>
      <c r="H969" s="666"/>
      <c r="I969" s="666"/>
      <c r="J969" s="666"/>
      <c r="K969" s="278">
        <f>K972+K973+K974</f>
        <v>8.458124999999999</v>
      </c>
    </row>
    <row r="970" spans="5:11" ht="15" thickBot="1" x14ac:dyDescent="0.35">
      <c r="E970"/>
      <c r="F970" s="310"/>
      <c r="I970" s="96"/>
      <c r="K970" s="277"/>
    </row>
    <row r="971" spans="5:11" ht="15" thickBot="1" x14ac:dyDescent="0.35">
      <c r="E971"/>
      <c r="F971" s="477" t="s">
        <v>137</v>
      </c>
      <c r="G971" s="262" t="s">
        <v>138</v>
      </c>
      <c r="H971" s="263" t="s">
        <v>139</v>
      </c>
      <c r="I971" s="197"/>
      <c r="J971" s="135"/>
      <c r="K971" s="277"/>
    </row>
    <row r="972" spans="5:11" ht="15" thickBot="1" x14ac:dyDescent="0.35">
      <c r="E972"/>
      <c r="F972" s="478" t="s">
        <v>490</v>
      </c>
      <c r="G972" s="260">
        <v>12.5</v>
      </c>
      <c r="H972" s="260">
        <v>12.5</v>
      </c>
      <c r="I972" s="120" t="s">
        <v>491</v>
      </c>
      <c r="J972" s="135">
        <f>G972*I972/1000</f>
        <v>6.2249999999999996</v>
      </c>
      <c r="K972" s="277">
        <f>J972</f>
        <v>6.2249999999999996</v>
      </c>
    </row>
    <row r="973" spans="5:11" ht="15" thickBot="1" x14ac:dyDescent="0.35">
      <c r="E973"/>
      <c r="F973" s="478" t="s">
        <v>58</v>
      </c>
      <c r="G973" s="260">
        <v>37.5</v>
      </c>
      <c r="H973" s="260">
        <v>37.5</v>
      </c>
      <c r="I973" s="197">
        <v>0</v>
      </c>
      <c r="J973" s="135">
        <f>G973*I973/1000</f>
        <v>0</v>
      </c>
      <c r="K973" s="277">
        <f>J973</f>
        <v>0</v>
      </c>
    </row>
    <row r="974" spans="5:11" ht="15" thickBot="1" x14ac:dyDescent="0.35">
      <c r="E974"/>
      <c r="F974" s="478" t="s">
        <v>504</v>
      </c>
      <c r="G974" s="486">
        <v>37.5</v>
      </c>
      <c r="H974" s="486">
        <v>37.5</v>
      </c>
      <c r="I974" s="197">
        <v>59.55</v>
      </c>
      <c r="J974" s="135">
        <f>G974*I974/1000</f>
        <v>2.2331249999999998</v>
      </c>
      <c r="K974" s="277">
        <f>J974</f>
        <v>2.2331249999999998</v>
      </c>
    </row>
    <row r="975" spans="5:11" x14ac:dyDescent="0.3">
      <c r="E975"/>
      <c r="K975" s="448"/>
    </row>
    <row r="976" spans="5:11" ht="21" x14ac:dyDescent="0.4">
      <c r="F976" s="455" t="s">
        <v>542</v>
      </c>
      <c r="K976" s="452"/>
    </row>
    <row r="977" spans="5:12" ht="15.6" x14ac:dyDescent="0.3">
      <c r="E977"/>
      <c r="F977" s="303" t="s">
        <v>436</v>
      </c>
      <c r="G977">
        <v>150</v>
      </c>
      <c r="I977">
        <v>342</v>
      </c>
      <c r="K977" s="453">
        <f>G977*I977/1000</f>
        <v>51.3</v>
      </c>
    </row>
    <row r="978" spans="5:12" ht="15" thickBot="1" x14ac:dyDescent="0.35">
      <c r="E978"/>
      <c r="K978" s="448"/>
    </row>
    <row r="979" spans="5:12" ht="21.6" thickBot="1" x14ac:dyDescent="0.45">
      <c r="E979" s="447" t="s">
        <v>455</v>
      </c>
      <c r="F979" s="455" t="s">
        <v>468</v>
      </c>
      <c r="K979" s="293"/>
    </row>
    <row r="980" spans="5:12" ht="17.399999999999999" x14ac:dyDescent="0.3">
      <c r="E980"/>
      <c r="F980" s="343" t="s">
        <v>283</v>
      </c>
      <c r="G980" s="84"/>
      <c r="H980" s="84"/>
      <c r="K980" s="432">
        <f>J984</f>
        <v>10.62</v>
      </c>
    </row>
    <row r="981" spans="5:12" ht="15.6" customHeight="1" x14ac:dyDescent="0.3">
      <c r="E981"/>
      <c r="F981" s="345"/>
      <c r="G981" s="675" t="s">
        <v>285</v>
      </c>
      <c r="H981" s="676"/>
    </row>
    <row r="982" spans="5:12" ht="15.6" x14ac:dyDescent="0.3">
      <c r="E982"/>
      <c r="F982" s="346"/>
      <c r="G982" s="675" t="s">
        <v>286</v>
      </c>
      <c r="H982" s="676"/>
    </row>
    <row r="983" spans="5:12" ht="15.6" x14ac:dyDescent="0.3">
      <c r="E983"/>
      <c r="F983" s="345" t="s">
        <v>284</v>
      </c>
      <c r="G983" s="11" t="s">
        <v>138</v>
      </c>
      <c r="H983" s="11" t="s">
        <v>139</v>
      </c>
    </row>
    <row r="984" spans="5:12" ht="15.6" x14ac:dyDescent="0.3">
      <c r="E984"/>
      <c r="F984" s="345" t="s">
        <v>522</v>
      </c>
      <c r="G984" s="549">
        <v>118</v>
      </c>
      <c r="H984" s="549">
        <v>100</v>
      </c>
      <c r="I984">
        <v>90</v>
      </c>
      <c r="J984" s="158">
        <f>G984*I984/1000</f>
        <v>10.62</v>
      </c>
    </row>
    <row r="985" spans="5:12" ht="15.6" x14ac:dyDescent="0.3">
      <c r="E985"/>
      <c r="F985" s="345" t="s">
        <v>288</v>
      </c>
      <c r="G985" s="264"/>
      <c r="H985" s="549">
        <v>100</v>
      </c>
    </row>
    <row r="987" spans="5:12" x14ac:dyDescent="0.3">
      <c r="G987" s="159"/>
      <c r="J987" s="493"/>
      <c r="K987" s="432">
        <f>K994+K995+K996+K997+K998+K999+K1000</f>
        <v>6.8359999999999994</v>
      </c>
      <c r="L987" s="493"/>
    </row>
    <row r="988" spans="5:12" ht="17.399999999999999" x14ac:dyDescent="0.3">
      <c r="F988" s="377" t="s">
        <v>394</v>
      </c>
      <c r="G988" s="303"/>
      <c r="J988" s="493"/>
      <c r="K988" s="494"/>
      <c r="L988" s="493"/>
    </row>
    <row r="989" spans="5:12" x14ac:dyDescent="0.3">
      <c r="F989" s="325" t="s">
        <v>395</v>
      </c>
      <c r="G989" s="303"/>
      <c r="J989" s="493"/>
      <c r="K989" s="494"/>
      <c r="L989" s="493"/>
    </row>
    <row r="990" spans="5:12" x14ac:dyDescent="0.3">
      <c r="F990" s="378" t="s">
        <v>396</v>
      </c>
      <c r="G990" s="303"/>
      <c r="J990" s="493"/>
      <c r="K990" s="494"/>
      <c r="L990" s="493"/>
    </row>
    <row r="991" spans="5:12" x14ac:dyDescent="0.3">
      <c r="F991" s="378" t="s">
        <v>397</v>
      </c>
      <c r="G991" s="303"/>
    </row>
    <row r="993" spans="5:11" ht="31.2" x14ac:dyDescent="0.3">
      <c r="F993" s="677" t="s">
        <v>137</v>
      </c>
      <c r="G993" s="678"/>
      <c r="H993" s="11" t="s">
        <v>138</v>
      </c>
      <c r="I993" s="11" t="s">
        <v>139</v>
      </c>
    </row>
    <row r="994" spans="5:11" ht="15.6" x14ac:dyDescent="0.3">
      <c r="F994" s="679" t="s">
        <v>253</v>
      </c>
      <c r="G994" s="680"/>
      <c r="H994" s="495">
        <v>83.25</v>
      </c>
      <c r="I994" s="495">
        <v>62.5</v>
      </c>
      <c r="J994" s="267">
        <v>27</v>
      </c>
      <c r="K994" s="158">
        <f t="shared" ref="K994:K1000" si="35">H994*J994/1000</f>
        <v>2.2477499999999999</v>
      </c>
    </row>
    <row r="995" spans="5:11" ht="15.6" x14ac:dyDescent="0.3">
      <c r="F995" s="679" t="s">
        <v>400</v>
      </c>
      <c r="G995" s="680"/>
      <c r="H995" s="495">
        <v>20.25</v>
      </c>
      <c r="I995" s="495">
        <v>20</v>
      </c>
      <c r="J995" s="267">
        <v>45</v>
      </c>
      <c r="K995" s="158">
        <f t="shared" si="35"/>
        <v>0.91125</v>
      </c>
    </row>
    <row r="996" spans="5:11" ht="15.6" x14ac:dyDescent="0.3">
      <c r="E996"/>
      <c r="F996" s="674" t="s">
        <v>401</v>
      </c>
      <c r="G996" s="674"/>
      <c r="H996" s="495">
        <v>12</v>
      </c>
      <c r="I996" s="495">
        <v>10</v>
      </c>
      <c r="J996" s="267">
        <v>21</v>
      </c>
      <c r="K996" s="158">
        <f t="shared" si="35"/>
        <v>0.252</v>
      </c>
    </row>
    <row r="997" spans="5:11" ht="14.4" customHeight="1" x14ac:dyDescent="0.3">
      <c r="E997"/>
      <c r="F997" s="674" t="s">
        <v>259</v>
      </c>
      <c r="G997" s="674"/>
      <c r="H997" s="495">
        <v>12.5</v>
      </c>
      <c r="I997" s="495">
        <v>10</v>
      </c>
      <c r="J997" s="267">
        <v>30</v>
      </c>
      <c r="K997" s="158">
        <f t="shared" si="35"/>
        <v>0.375</v>
      </c>
    </row>
    <row r="998" spans="5:11" ht="15.6" x14ac:dyDescent="0.3">
      <c r="E998"/>
      <c r="F998" s="674" t="s">
        <v>148</v>
      </c>
      <c r="G998" s="674"/>
      <c r="H998" s="495">
        <v>5</v>
      </c>
      <c r="I998" s="495">
        <v>5</v>
      </c>
      <c r="J998" s="267">
        <v>610</v>
      </c>
      <c r="K998" s="158">
        <f t="shared" si="35"/>
        <v>3.05</v>
      </c>
    </row>
    <row r="999" spans="5:11" ht="15.6" x14ac:dyDescent="0.3">
      <c r="E999"/>
      <c r="F999" s="679" t="s">
        <v>515</v>
      </c>
      <c r="G999" s="680"/>
      <c r="H999" s="495">
        <v>3.25</v>
      </c>
      <c r="I999" s="495">
        <v>2.5</v>
      </c>
      <c r="J999" s="267"/>
      <c r="K999" s="158">
        <f t="shared" si="35"/>
        <v>0</v>
      </c>
    </row>
    <row r="1000" spans="5:11" ht="15.6" x14ac:dyDescent="0.3">
      <c r="E1000"/>
      <c r="F1000" s="674" t="s">
        <v>403</v>
      </c>
      <c r="G1000" s="674"/>
      <c r="H1000" s="495">
        <v>162.5</v>
      </c>
      <c r="I1000" s="495">
        <v>162.5</v>
      </c>
      <c r="K1000" s="158">
        <f t="shared" si="35"/>
        <v>0</v>
      </c>
    </row>
    <row r="1001" spans="5:11" ht="14.4" customHeight="1" x14ac:dyDescent="0.3">
      <c r="E1001"/>
      <c r="I1001" s="267"/>
    </row>
    <row r="1003" spans="5:11" ht="21" x14ac:dyDescent="0.3">
      <c r="F1003" s="446" t="s">
        <v>266</v>
      </c>
      <c r="K1003" s="279">
        <f>J1010+J1013</f>
        <v>14.23</v>
      </c>
    </row>
    <row r="1004" spans="5:11" x14ac:dyDescent="0.3">
      <c r="F1004" s="324" t="s">
        <v>267</v>
      </c>
    </row>
    <row r="1005" spans="5:11" x14ac:dyDescent="0.3">
      <c r="F1005" s="324" t="s">
        <v>516</v>
      </c>
    </row>
    <row r="1007" spans="5:11" x14ac:dyDescent="0.3">
      <c r="F1007" s="325" t="s">
        <v>167</v>
      </c>
    </row>
    <row r="1008" spans="5:11" ht="15" thickBot="1" x14ac:dyDescent="0.35">
      <c r="F1008" s="322" t="s">
        <v>268</v>
      </c>
    </row>
    <row r="1009" spans="5:11" ht="15" thickBot="1" x14ac:dyDescent="0.35">
      <c r="F1009" s="323" t="s">
        <v>137</v>
      </c>
      <c r="G1009" s="249" t="s">
        <v>138</v>
      </c>
      <c r="H1009" s="250" t="s">
        <v>139</v>
      </c>
    </row>
    <row r="1010" spans="5:11" ht="15" thickBot="1" x14ac:dyDescent="0.35">
      <c r="F1010" s="321" t="s">
        <v>269</v>
      </c>
      <c r="G1010" s="251">
        <v>92</v>
      </c>
      <c r="H1010" s="252">
        <v>92</v>
      </c>
      <c r="I1010">
        <v>95</v>
      </c>
      <c r="J1010">
        <f>G1010*I1010/1000</f>
        <v>8.74</v>
      </c>
    </row>
    <row r="1011" spans="5:11" ht="15" thickBot="1" x14ac:dyDescent="0.35">
      <c r="F1011" s="321" t="s">
        <v>155</v>
      </c>
      <c r="G1011" s="251">
        <v>136</v>
      </c>
      <c r="H1011" s="252">
        <v>136</v>
      </c>
    </row>
    <row r="1012" spans="5:11" ht="15" thickBot="1" x14ac:dyDescent="0.35">
      <c r="F1012" s="326" t="s">
        <v>270</v>
      </c>
      <c r="G1012" s="253" t="s">
        <v>147</v>
      </c>
      <c r="H1012" s="257">
        <v>192</v>
      </c>
    </row>
    <row r="1013" spans="5:11" ht="15" thickBot="1" x14ac:dyDescent="0.35">
      <c r="F1013" s="321" t="s">
        <v>148</v>
      </c>
      <c r="G1013" s="251">
        <v>9</v>
      </c>
      <c r="H1013" s="252">
        <v>9</v>
      </c>
      <c r="I1013">
        <v>610</v>
      </c>
      <c r="J1013">
        <f>G1013*I1013/1000</f>
        <v>5.49</v>
      </c>
    </row>
    <row r="1015" spans="5:11" ht="21" x14ac:dyDescent="0.3">
      <c r="E1015"/>
      <c r="F1015" s="446" t="s">
        <v>335</v>
      </c>
      <c r="K1015" s="432">
        <f>J1029+J1031+J1032+J1033+J1034</f>
        <v>34.234320000000004</v>
      </c>
    </row>
    <row r="1016" spans="5:11" hidden="1" x14ac:dyDescent="0.3">
      <c r="E1016"/>
      <c r="F1016" s="324" t="s">
        <v>336</v>
      </c>
    </row>
    <row r="1017" spans="5:11" hidden="1" x14ac:dyDescent="0.3">
      <c r="E1017"/>
      <c r="F1017" s="324" t="s">
        <v>166</v>
      </c>
      <c r="K1017"/>
    </row>
    <row r="1018" spans="5:11" hidden="1" x14ac:dyDescent="0.3">
      <c r="E1018"/>
      <c r="K1018"/>
    </row>
    <row r="1019" spans="5:11" hidden="1" x14ac:dyDescent="0.3">
      <c r="E1019"/>
      <c r="F1019" s="325" t="s">
        <v>167</v>
      </c>
      <c r="K1019"/>
    </row>
    <row r="1020" spans="5:11" hidden="1" x14ac:dyDescent="0.3">
      <c r="E1020"/>
      <c r="F1020" s="357"/>
      <c r="K1020"/>
    </row>
    <row r="1021" spans="5:11" hidden="1" x14ac:dyDescent="0.3">
      <c r="E1021"/>
      <c r="F1021" s="358" t="s">
        <v>337</v>
      </c>
      <c r="K1021"/>
    </row>
    <row r="1022" spans="5:11" ht="15" thickBot="1" x14ac:dyDescent="0.35">
      <c r="E1022"/>
      <c r="F1022" s="322" t="s">
        <v>273</v>
      </c>
      <c r="K1022"/>
    </row>
    <row r="1023" spans="5:11" ht="15" thickBot="1" x14ac:dyDescent="0.35">
      <c r="E1023"/>
      <c r="F1023" s="323" t="s">
        <v>137</v>
      </c>
      <c r="G1023" s="249" t="s">
        <v>138</v>
      </c>
      <c r="H1023" s="250" t="s">
        <v>139</v>
      </c>
      <c r="K1023"/>
    </row>
    <row r="1024" spans="5:11" ht="15" hidden="1" thickBot="1" x14ac:dyDescent="0.35">
      <c r="E1024"/>
      <c r="F1024" s="321" t="s">
        <v>338</v>
      </c>
      <c r="G1024" s="251">
        <v>107</v>
      </c>
      <c r="H1024" s="252">
        <v>79</v>
      </c>
      <c r="K1024"/>
    </row>
    <row r="1025" spans="5:11" ht="15" hidden="1" thickBot="1" x14ac:dyDescent="0.35">
      <c r="E1025"/>
      <c r="F1025" s="321" t="s">
        <v>339</v>
      </c>
      <c r="G1025" s="251">
        <v>107</v>
      </c>
      <c r="H1025" s="252">
        <v>79</v>
      </c>
      <c r="K1025"/>
    </row>
    <row r="1026" spans="5:11" ht="15" hidden="1" thickBot="1" x14ac:dyDescent="0.35">
      <c r="E1026"/>
      <c r="F1026" s="321" t="s">
        <v>340</v>
      </c>
      <c r="G1026" s="251">
        <v>107</v>
      </c>
      <c r="H1026" s="252">
        <v>79</v>
      </c>
      <c r="K1026"/>
    </row>
    <row r="1027" spans="5:11" ht="15" hidden="1" thickBot="1" x14ac:dyDescent="0.35">
      <c r="E1027"/>
      <c r="F1027" s="321" t="s">
        <v>341</v>
      </c>
      <c r="G1027" s="251">
        <v>107</v>
      </c>
      <c r="H1027" s="252">
        <v>79</v>
      </c>
      <c r="K1027"/>
    </row>
    <row r="1028" spans="5:11" ht="15" hidden="1" thickBot="1" x14ac:dyDescent="0.35">
      <c r="E1028"/>
      <c r="F1028" s="321" t="s">
        <v>342</v>
      </c>
      <c r="G1028" s="251">
        <v>107</v>
      </c>
      <c r="H1028" s="252">
        <v>79</v>
      </c>
      <c r="K1028"/>
    </row>
    <row r="1029" spans="5:11" ht="15" thickBot="1" x14ac:dyDescent="0.35">
      <c r="E1029"/>
      <c r="F1029" s="321" t="s">
        <v>343</v>
      </c>
      <c r="G1029" s="251">
        <v>87</v>
      </c>
      <c r="H1029" s="252">
        <v>74</v>
      </c>
      <c r="I1029">
        <v>360.36</v>
      </c>
      <c r="J1029" s="158">
        <f>G1029*I1029/1000</f>
        <v>31.351320000000001</v>
      </c>
      <c r="K1029"/>
    </row>
    <row r="1030" spans="5:11" ht="15" thickBot="1" x14ac:dyDescent="0.35">
      <c r="E1030"/>
      <c r="F1030" s="321" t="s">
        <v>344</v>
      </c>
      <c r="G1030" s="251">
        <v>87</v>
      </c>
      <c r="H1030" s="252">
        <v>74</v>
      </c>
      <c r="K1030"/>
    </row>
    <row r="1031" spans="5:11" ht="15" thickBot="1" x14ac:dyDescent="0.35">
      <c r="E1031"/>
      <c r="F1031" s="321" t="s">
        <v>250</v>
      </c>
      <c r="G1031" s="251">
        <v>5</v>
      </c>
      <c r="H1031" s="252">
        <v>5</v>
      </c>
      <c r="I1031">
        <v>137</v>
      </c>
      <c r="J1031" s="158">
        <f>G1031*I1031/1000</f>
        <v>0.68500000000000005</v>
      </c>
      <c r="K1031"/>
    </row>
    <row r="1032" spans="5:11" ht="15" thickBot="1" x14ac:dyDescent="0.35">
      <c r="E1032"/>
      <c r="F1032" s="321" t="s">
        <v>260</v>
      </c>
      <c r="G1032" s="251">
        <v>12</v>
      </c>
      <c r="H1032" s="252">
        <v>10</v>
      </c>
      <c r="I1032">
        <v>21</v>
      </c>
      <c r="J1032" s="158">
        <f>G1032*I1032/1000</f>
        <v>0.252</v>
      </c>
      <c r="K1032"/>
    </row>
    <row r="1033" spans="5:11" ht="15" thickBot="1" x14ac:dyDescent="0.35">
      <c r="E1033"/>
      <c r="F1033" s="321" t="s">
        <v>290</v>
      </c>
      <c r="G1033" s="251">
        <v>8</v>
      </c>
      <c r="H1033" s="252">
        <v>8</v>
      </c>
      <c r="I1033">
        <v>234</v>
      </c>
      <c r="J1033" s="158">
        <f>G1033*I1033/1000</f>
        <v>1.8720000000000001</v>
      </c>
    </row>
    <row r="1034" spans="5:11" ht="15" thickBot="1" x14ac:dyDescent="0.35">
      <c r="E1034"/>
      <c r="F1034" s="321" t="s">
        <v>171</v>
      </c>
      <c r="G1034" s="251">
        <v>2</v>
      </c>
      <c r="H1034" s="252">
        <v>2</v>
      </c>
      <c r="I1034">
        <v>37</v>
      </c>
      <c r="J1034" s="158">
        <f>G1034*I1034/1000</f>
        <v>7.3999999999999996E-2</v>
      </c>
    </row>
    <row r="1035" spans="5:11" ht="15" thickBot="1" x14ac:dyDescent="0.35">
      <c r="E1035"/>
      <c r="F1035" s="326" t="s">
        <v>345</v>
      </c>
      <c r="G1035" s="253" t="s">
        <v>147</v>
      </c>
      <c r="H1035" s="257">
        <v>50</v>
      </c>
      <c r="J1035" s="158"/>
    </row>
    <row r="1036" spans="5:11" ht="15" thickBot="1" x14ac:dyDescent="0.35">
      <c r="E1036"/>
      <c r="F1036" s="326" t="s">
        <v>346</v>
      </c>
      <c r="G1036" s="253" t="s">
        <v>147</v>
      </c>
      <c r="H1036" s="257">
        <v>50</v>
      </c>
    </row>
    <row r="1038" spans="5:11" ht="21.6" thickBot="1" x14ac:dyDescent="0.35">
      <c r="F1038" s="483" t="s">
        <v>498</v>
      </c>
      <c r="K1038" s="432">
        <f>J1042+J1043+J1044</f>
        <v>3.8449999999999998</v>
      </c>
    </row>
    <row r="1039" spans="5:11" ht="25.2" customHeight="1" thickBot="1" x14ac:dyDescent="0.35">
      <c r="F1039" s="667" t="s">
        <v>284</v>
      </c>
      <c r="G1039" s="670" t="s">
        <v>285</v>
      </c>
      <c r="H1039" s="671"/>
      <c r="K1039" s="448"/>
    </row>
    <row r="1040" spans="5:11" ht="15" thickBot="1" x14ac:dyDescent="0.35">
      <c r="F1040" s="668"/>
      <c r="G1040" s="672" t="s">
        <v>431</v>
      </c>
      <c r="H1040" s="673"/>
      <c r="K1040" s="448"/>
    </row>
    <row r="1041" spans="5:11" ht="15" thickBot="1" x14ac:dyDescent="0.35">
      <c r="F1041" s="669"/>
      <c r="G1041" s="553" t="s">
        <v>432</v>
      </c>
      <c r="H1041" s="553" t="s">
        <v>433</v>
      </c>
      <c r="K1041" s="448"/>
    </row>
    <row r="1042" spans="5:11" ht="15" thickBot="1" x14ac:dyDescent="0.35">
      <c r="F1042" s="434" t="s">
        <v>300</v>
      </c>
      <c r="G1042" s="553">
        <v>25</v>
      </c>
      <c r="H1042" s="553">
        <v>30.5</v>
      </c>
      <c r="I1042">
        <v>110</v>
      </c>
      <c r="J1042" s="158">
        <f>G1042*I1042/1000</f>
        <v>2.75</v>
      </c>
      <c r="K1042" s="448"/>
    </row>
    <row r="1043" spans="5:11" ht="15" thickBot="1" x14ac:dyDescent="0.35">
      <c r="F1043" s="434" t="s">
        <v>155</v>
      </c>
      <c r="G1043" s="553">
        <v>190</v>
      </c>
      <c r="H1043" s="553">
        <v>190</v>
      </c>
      <c r="I1043">
        <v>0</v>
      </c>
      <c r="J1043" s="158">
        <f>G1043*I1043/1000</f>
        <v>0</v>
      </c>
      <c r="K1043" s="448"/>
    </row>
    <row r="1044" spans="5:11" ht="15" thickBot="1" x14ac:dyDescent="0.35">
      <c r="F1044" s="434" t="s">
        <v>158</v>
      </c>
      <c r="G1044" s="553">
        <v>15</v>
      </c>
      <c r="H1044" s="553">
        <v>15</v>
      </c>
      <c r="I1044">
        <v>73</v>
      </c>
      <c r="J1044" s="158">
        <f>G1044*I1044/1000</f>
        <v>1.095</v>
      </c>
      <c r="K1044" s="448"/>
    </row>
    <row r="1045" spans="5:11" ht="15" thickBot="1" x14ac:dyDescent="0.35">
      <c r="F1045" s="435" t="s">
        <v>434</v>
      </c>
      <c r="G1045" s="553" t="s">
        <v>147</v>
      </c>
      <c r="H1045" s="553" t="s">
        <v>147</v>
      </c>
      <c r="K1045" s="448"/>
    </row>
    <row r="1046" spans="5:11" x14ac:dyDescent="0.3">
      <c r="G1046" s="159"/>
      <c r="H1046" s="159"/>
      <c r="K1046" s="439"/>
    </row>
    <row r="1048" spans="5:11" ht="21" x14ac:dyDescent="0.4">
      <c r="F1048" s="455" t="s">
        <v>539</v>
      </c>
      <c r="K1048" s="452"/>
    </row>
    <row r="1049" spans="5:11" ht="15.6" x14ac:dyDescent="0.3">
      <c r="E1049"/>
      <c r="F1049" s="303" t="s">
        <v>14</v>
      </c>
      <c r="G1049" s="461">
        <v>60</v>
      </c>
      <c r="I1049">
        <v>32.630000000000003</v>
      </c>
      <c r="K1049" s="453">
        <f>G1049*I1049/1000</f>
        <v>1.9578000000000002</v>
      </c>
    </row>
    <row r="1050" spans="5:11" ht="16.2" thickBot="1" x14ac:dyDescent="0.35">
      <c r="E1050"/>
      <c r="G1050" s="461"/>
      <c r="K1050" s="492"/>
    </row>
    <row r="1051" spans="5:11" ht="21.6" thickBot="1" x14ac:dyDescent="0.45">
      <c r="E1051" s="447" t="s">
        <v>532</v>
      </c>
      <c r="F1051" s="455" t="s">
        <v>540</v>
      </c>
      <c r="G1051" s="461"/>
      <c r="K1051" s="492"/>
    </row>
    <row r="1052" spans="5:11" x14ac:dyDescent="0.3">
      <c r="F1052" s="303" t="s">
        <v>525</v>
      </c>
      <c r="G1052">
        <v>207</v>
      </c>
      <c r="H1052">
        <v>200</v>
      </c>
      <c r="I1052">
        <v>59.4</v>
      </c>
      <c r="K1052" s="521">
        <f>G1052*I1052/1000</f>
        <v>12.2958</v>
      </c>
    </row>
    <row r="1053" spans="5:11" x14ac:dyDescent="0.3">
      <c r="E1053"/>
      <c r="K1053" s="508"/>
    </row>
    <row r="1054" spans="5:11" x14ac:dyDescent="0.3">
      <c r="E1054"/>
      <c r="F1054" s="303" t="s">
        <v>526</v>
      </c>
      <c r="G1054">
        <v>100</v>
      </c>
      <c r="I1054">
        <v>12.76</v>
      </c>
      <c r="K1054" s="507">
        <v>12.76</v>
      </c>
    </row>
    <row r="1055" spans="5:11" ht="11.4" customHeight="1" thickBot="1" x14ac:dyDescent="0.35">
      <c r="K1055" s="452"/>
    </row>
    <row r="1056" spans="5:11" ht="15" thickBot="1" x14ac:dyDescent="0.35">
      <c r="F1056" s="498"/>
      <c r="G1056" s="196"/>
      <c r="H1056" s="196"/>
      <c r="I1056" s="120"/>
      <c r="J1056" s="135"/>
      <c r="K1056" s="97"/>
    </row>
    <row r="1057" spans="5:11" s="289" customFormat="1" ht="21.6" thickBot="1" x14ac:dyDescent="0.45">
      <c r="E1057" s="359"/>
      <c r="F1057" s="497" t="s">
        <v>216</v>
      </c>
      <c r="G1057" s="496"/>
      <c r="H1057" s="496"/>
      <c r="I1057" s="496"/>
      <c r="J1057" s="496"/>
      <c r="K1057" s="491">
        <f>K1066+K1077+K1094+K1103+K1112+K1126+K1134+K1159+K1163+K1166+K1177</f>
        <v>130.02076500000001</v>
      </c>
    </row>
    <row r="1059" spans="5:11" ht="21" x14ac:dyDescent="0.3">
      <c r="F1059" s="499" t="s">
        <v>510</v>
      </c>
      <c r="G1059" s="141"/>
      <c r="H1059" s="141"/>
      <c r="I1059" s="113"/>
      <c r="J1059" s="131"/>
      <c r="K1059" s="149"/>
    </row>
    <row r="1060" spans="5:11" x14ac:dyDescent="0.3">
      <c r="F1060" s="361" t="s">
        <v>192</v>
      </c>
      <c r="G1060" s="141"/>
      <c r="H1060" s="141"/>
      <c r="I1060" s="113"/>
      <c r="J1060" s="119"/>
      <c r="K1060" s="97"/>
    </row>
    <row r="1061" spans="5:11" hidden="1" x14ac:dyDescent="0.3">
      <c r="F1061" s="361" t="s">
        <v>166</v>
      </c>
      <c r="G1061" s="141"/>
      <c r="H1061" s="141"/>
      <c r="I1061" s="113"/>
      <c r="J1061" s="119"/>
      <c r="K1061" s="97"/>
    </row>
    <row r="1062" spans="5:11" hidden="1" x14ac:dyDescent="0.3">
      <c r="F1062" s="318"/>
      <c r="G1062" s="141"/>
      <c r="H1062" s="141"/>
      <c r="I1062" s="113"/>
      <c r="J1062" s="119"/>
      <c r="K1062" s="97"/>
    </row>
    <row r="1063" spans="5:11" hidden="1" x14ac:dyDescent="0.3">
      <c r="F1063" s="362" t="s">
        <v>167</v>
      </c>
      <c r="G1063" s="141"/>
      <c r="H1063" s="141"/>
      <c r="I1063" s="113"/>
      <c r="J1063" s="119"/>
      <c r="K1063" s="97"/>
    </row>
    <row r="1064" spans="5:11" hidden="1" x14ac:dyDescent="0.3">
      <c r="E1064"/>
      <c r="F1064" s="369"/>
      <c r="G1064" s="141"/>
      <c r="H1064" s="141"/>
      <c r="I1064" s="113"/>
      <c r="J1064" s="119"/>
      <c r="K1064" s="97"/>
    </row>
    <row r="1065" spans="5:11" hidden="1" x14ac:dyDescent="0.3">
      <c r="E1065"/>
      <c r="F1065" s="370" t="s">
        <v>196</v>
      </c>
      <c r="G1065" s="141"/>
      <c r="H1065" s="141"/>
      <c r="I1065" s="113"/>
      <c r="J1065" s="119"/>
      <c r="K1065" s="97"/>
    </row>
    <row r="1066" spans="5:11" ht="16.2" thickBot="1" x14ac:dyDescent="0.35">
      <c r="E1066"/>
      <c r="F1066" s="363" t="s">
        <v>136</v>
      </c>
      <c r="G1066" s="141"/>
      <c r="H1066" s="141"/>
      <c r="I1066" s="113"/>
      <c r="J1066" s="119"/>
      <c r="K1066" s="290">
        <f>J1068+J1069+J1071+J1072+J1074</f>
        <v>12.857869999999998</v>
      </c>
    </row>
    <row r="1067" spans="5:11" ht="15" thickBot="1" x14ac:dyDescent="0.35">
      <c r="E1067"/>
      <c r="F1067" s="364" t="s">
        <v>137</v>
      </c>
      <c r="G1067" s="187" t="s">
        <v>138</v>
      </c>
      <c r="H1067" s="188" t="s">
        <v>139</v>
      </c>
      <c r="I1067" s="113"/>
      <c r="J1067" s="119"/>
      <c r="K1067" s="292"/>
    </row>
    <row r="1068" spans="5:11" ht="15" thickBot="1" x14ac:dyDescent="0.35">
      <c r="E1068"/>
      <c r="F1068" s="365" t="s">
        <v>197</v>
      </c>
      <c r="G1068" s="190">
        <v>43.4</v>
      </c>
      <c r="H1068" s="191">
        <v>43.4</v>
      </c>
      <c r="I1068" s="113">
        <v>84</v>
      </c>
      <c r="J1068" s="133">
        <f>G1068*I1068/1000</f>
        <v>3.6456</v>
      </c>
      <c r="K1068" s="292"/>
    </row>
    <row r="1069" spans="5:11" ht="15" thickBot="1" x14ac:dyDescent="0.35">
      <c r="E1069"/>
      <c r="F1069" s="365" t="s">
        <v>144</v>
      </c>
      <c r="G1069" s="190">
        <v>96.22</v>
      </c>
      <c r="H1069" s="191">
        <v>96.22</v>
      </c>
      <c r="I1069" s="113">
        <v>57.5</v>
      </c>
      <c r="J1069" s="133">
        <f>G1069*I1069/1000</f>
        <v>5.5326499999999994</v>
      </c>
      <c r="K1069" s="292"/>
    </row>
    <row r="1070" spans="5:11" ht="15" thickBot="1" x14ac:dyDescent="0.35">
      <c r="E1070"/>
      <c r="F1070" s="365" t="s">
        <v>155</v>
      </c>
      <c r="G1070" s="190">
        <v>63.78</v>
      </c>
      <c r="H1070" s="191">
        <v>63.78</v>
      </c>
      <c r="I1070" s="113">
        <v>0</v>
      </c>
      <c r="J1070" s="133">
        <f>G1070*I1070/1000</f>
        <v>0</v>
      </c>
      <c r="K1070" s="292"/>
    </row>
    <row r="1071" spans="5:11" ht="15" thickBot="1" x14ac:dyDescent="0.35">
      <c r="E1071"/>
      <c r="F1071" s="365" t="s">
        <v>158</v>
      </c>
      <c r="G1071" s="190">
        <v>5.18</v>
      </c>
      <c r="H1071" s="191">
        <v>5.18</v>
      </c>
      <c r="I1071" s="156">
        <v>73</v>
      </c>
      <c r="J1071" s="133">
        <f>G1071*I1071/1000</f>
        <v>0.37813999999999998</v>
      </c>
      <c r="K1071" s="292"/>
    </row>
    <row r="1072" spans="5:11" ht="15" thickBot="1" x14ac:dyDescent="0.35">
      <c r="E1072"/>
      <c r="F1072" s="365" t="s">
        <v>182</v>
      </c>
      <c r="G1072" s="190">
        <v>0.44</v>
      </c>
      <c r="H1072" s="191">
        <v>0.44</v>
      </c>
      <c r="I1072" s="113">
        <v>17</v>
      </c>
      <c r="J1072" s="133">
        <f>G1072*I1072/1000</f>
        <v>7.4800000000000005E-3</v>
      </c>
      <c r="K1072" s="292"/>
    </row>
    <row r="1073" spans="5:11" ht="15" thickBot="1" x14ac:dyDescent="0.35">
      <c r="E1073"/>
      <c r="F1073" s="366" t="s">
        <v>198</v>
      </c>
      <c r="G1073" s="193" t="s">
        <v>147</v>
      </c>
      <c r="H1073" s="194">
        <v>194.6</v>
      </c>
      <c r="I1073" s="113"/>
      <c r="J1073" s="155"/>
      <c r="K1073" s="292"/>
    </row>
    <row r="1074" spans="5:11" ht="15" thickBot="1" x14ac:dyDescent="0.35">
      <c r="E1074"/>
      <c r="F1074" s="365" t="s">
        <v>148</v>
      </c>
      <c r="G1074" s="190">
        <v>5.4</v>
      </c>
      <c r="H1074" s="191">
        <v>5.4</v>
      </c>
      <c r="I1074" s="156">
        <v>610</v>
      </c>
      <c r="J1074" s="133">
        <f>G1074*I1074/1000</f>
        <v>3.294</v>
      </c>
      <c r="K1074" s="292"/>
    </row>
    <row r="1075" spans="5:11" x14ac:dyDescent="0.3">
      <c r="E1075"/>
      <c r="F1075" s="216"/>
      <c r="G1075" s="119"/>
      <c r="H1075" s="119"/>
      <c r="I1075" s="113"/>
      <c r="J1075" s="119"/>
      <c r="K1075" s="292"/>
    </row>
    <row r="1076" spans="5:11" x14ac:dyDescent="0.3">
      <c r="E1076"/>
      <c r="F1076" s="310"/>
      <c r="K1076" s="293"/>
    </row>
    <row r="1077" spans="5:11" ht="21" x14ac:dyDescent="0.3">
      <c r="F1077" s="445" t="s">
        <v>448</v>
      </c>
      <c r="G1077" s="119"/>
      <c r="H1077" s="119"/>
      <c r="I1077" s="120"/>
      <c r="J1077" s="121"/>
      <c r="K1077" s="449">
        <f>J1084</f>
        <v>6.2090000000000005</v>
      </c>
    </row>
    <row r="1078" spans="5:11" ht="15.6" x14ac:dyDescent="0.3">
      <c r="E1078"/>
      <c r="F1078" s="613" t="s">
        <v>151</v>
      </c>
      <c r="G1078" s="613"/>
      <c r="H1078" s="613"/>
      <c r="I1078" s="613"/>
      <c r="J1078" s="613"/>
      <c r="K1078" s="451"/>
    </row>
    <row r="1079" spans="5:11" ht="16.2" thickBot="1" x14ac:dyDescent="0.35">
      <c r="E1079"/>
      <c r="F1079" s="312" t="s">
        <v>136</v>
      </c>
      <c r="G1079" s="119"/>
      <c r="H1079" s="119"/>
      <c r="I1079" s="120"/>
      <c r="J1079" s="121"/>
      <c r="K1079" s="450"/>
    </row>
    <row r="1080" spans="5:11" ht="16.2" thickBot="1" x14ac:dyDescent="0.35">
      <c r="E1080"/>
      <c r="F1080" s="313" t="s">
        <v>137</v>
      </c>
      <c r="G1080" s="124" t="s">
        <v>138</v>
      </c>
      <c r="H1080" s="125" t="s">
        <v>139</v>
      </c>
      <c r="I1080" s="120"/>
      <c r="J1080" s="121"/>
      <c r="K1080" s="450"/>
    </row>
    <row r="1081" spans="5:11" ht="16.2" thickBot="1" x14ac:dyDescent="0.35">
      <c r="E1081"/>
      <c r="F1081" s="314" t="s">
        <v>153</v>
      </c>
      <c r="G1081" s="127">
        <v>1</v>
      </c>
      <c r="H1081" s="128">
        <v>1</v>
      </c>
      <c r="I1081" s="120" t="s">
        <v>449</v>
      </c>
      <c r="J1081" s="129">
        <f>G1081*I1081/1000</f>
        <v>0.65</v>
      </c>
      <c r="K1081" s="450"/>
    </row>
    <row r="1082" spans="5:11" ht="16.2" thickBot="1" x14ac:dyDescent="0.35">
      <c r="E1082"/>
      <c r="F1082" s="314" t="s">
        <v>155</v>
      </c>
      <c r="G1082" s="127">
        <v>54</v>
      </c>
      <c r="H1082" s="128">
        <v>54</v>
      </c>
      <c r="I1082" s="120"/>
      <c r="J1082" s="121"/>
      <c r="K1082" s="450"/>
    </row>
    <row r="1083" spans="5:11" ht="15.6" x14ac:dyDescent="0.3">
      <c r="E1083"/>
      <c r="F1083" s="315"/>
      <c r="G1083" s="131"/>
      <c r="H1083" s="131"/>
      <c r="I1083" s="120"/>
      <c r="J1083" s="121"/>
      <c r="K1083" s="450"/>
    </row>
    <row r="1084" spans="5:11" ht="21" x14ac:dyDescent="0.3">
      <c r="E1084"/>
      <c r="F1084" s="445" t="s">
        <v>499</v>
      </c>
      <c r="G1084" s="119"/>
      <c r="H1084" s="119"/>
      <c r="I1084" s="120"/>
      <c r="J1084" s="133">
        <f>J1088+J1089+J1090</f>
        <v>6.2090000000000005</v>
      </c>
      <c r="K1084" s="450"/>
    </row>
    <row r="1085" spans="5:11" ht="15.6" x14ac:dyDescent="0.3">
      <c r="E1085"/>
      <c r="F1085" s="613" t="s">
        <v>151</v>
      </c>
      <c r="G1085" s="613"/>
      <c r="H1085" s="613"/>
      <c r="I1085" s="613"/>
      <c r="J1085" s="613"/>
      <c r="K1085" s="450"/>
    </row>
    <row r="1086" spans="5:11" ht="16.2" thickBot="1" x14ac:dyDescent="0.35">
      <c r="E1086"/>
      <c r="F1086" s="312" t="s">
        <v>136</v>
      </c>
      <c r="G1086" s="119"/>
      <c r="H1086" s="119"/>
      <c r="I1086" s="120"/>
      <c r="J1086" s="121"/>
      <c r="K1086" s="450"/>
    </row>
    <row r="1087" spans="5:11" ht="16.2" thickBot="1" x14ac:dyDescent="0.35">
      <c r="E1087"/>
      <c r="F1087" s="313" t="s">
        <v>137</v>
      </c>
      <c r="G1087" s="124" t="s">
        <v>138</v>
      </c>
      <c r="H1087" s="125" t="s">
        <v>139</v>
      </c>
      <c r="I1087" s="120"/>
      <c r="J1087" s="121"/>
      <c r="K1087" s="450"/>
    </row>
    <row r="1088" spans="5:11" ht="16.2" thickBot="1" x14ac:dyDescent="0.35">
      <c r="E1088"/>
      <c r="F1088" s="314" t="s">
        <v>500</v>
      </c>
      <c r="G1088" s="134" t="s">
        <v>147</v>
      </c>
      <c r="H1088" s="128">
        <v>50</v>
      </c>
      <c r="I1088" s="120"/>
      <c r="J1088" s="135">
        <f>J1081</f>
        <v>0.65</v>
      </c>
      <c r="K1088" s="450"/>
    </row>
    <row r="1089" spans="5:11" ht="16.2" thickBot="1" x14ac:dyDescent="0.35">
      <c r="E1089"/>
      <c r="F1089" s="314" t="s">
        <v>158</v>
      </c>
      <c r="G1089" s="127">
        <v>15</v>
      </c>
      <c r="H1089" s="128">
        <v>15</v>
      </c>
      <c r="I1089" s="120" t="s">
        <v>450</v>
      </c>
      <c r="J1089" s="135">
        <f>G1089*I1089/1000</f>
        <v>1.095</v>
      </c>
      <c r="K1089" s="450"/>
    </row>
    <row r="1090" spans="5:11" ht="16.2" thickBot="1" x14ac:dyDescent="0.35">
      <c r="E1090"/>
      <c r="F1090" s="314" t="s">
        <v>160</v>
      </c>
      <c r="G1090" s="127">
        <v>8</v>
      </c>
      <c r="H1090" s="128">
        <v>7</v>
      </c>
      <c r="I1090" s="120" t="s">
        <v>451</v>
      </c>
      <c r="J1090" s="135">
        <f>G1090*I1090/1000</f>
        <v>4.4640000000000004</v>
      </c>
      <c r="K1090" s="450"/>
    </row>
    <row r="1091" spans="5:11" ht="16.2" thickBot="1" x14ac:dyDescent="0.35">
      <c r="E1091"/>
      <c r="F1091" s="314" t="s">
        <v>155</v>
      </c>
      <c r="G1091" s="127">
        <v>150</v>
      </c>
      <c r="H1091" s="128">
        <v>150</v>
      </c>
      <c r="I1091" s="120"/>
      <c r="J1091" s="121"/>
      <c r="K1091" s="450"/>
    </row>
    <row r="1092" spans="5:11" x14ac:dyDescent="0.3">
      <c r="E1092"/>
      <c r="F1092" s="310"/>
      <c r="K1092" s="293"/>
    </row>
    <row r="1093" spans="5:11" x14ac:dyDescent="0.3">
      <c r="E1093"/>
      <c r="F1093" s="310"/>
      <c r="K1093" s="293"/>
    </row>
    <row r="1094" spans="5:11" ht="21" x14ac:dyDescent="0.3">
      <c r="E1094"/>
      <c r="F1094" s="485" t="s">
        <v>501</v>
      </c>
      <c r="G1094" s="169"/>
      <c r="H1094" s="169"/>
      <c r="I1094" s="161"/>
      <c r="J1094" s="121"/>
      <c r="K1094" s="290">
        <f>J1095+J1096+J1097</f>
        <v>9.8581249999999994</v>
      </c>
    </row>
    <row r="1095" spans="5:11" x14ac:dyDescent="0.3">
      <c r="E1095"/>
      <c r="F1095" s="342" t="s">
        <v>502</v>
      </c>
      <c r="G1095" s="137">
        <v>37.5</v>
      </c>
      <c r="H1095" s="169">
        <v>37.5</v>
      </c>
      <c r="I1095" s="161"/>
      <c r="J1095" s="133">
        <f>G1095*I1095/1000</f>
        <v>0</v>
      </c>
      <c r="K1095" s="292"/>
    </row>
    <row r="1096" spans="5:11" x14ac:dyDescent="0.3">
      <c r="E1096"/>
      <c r="F1096" s="342" t="s">
        <v>503</v>
      </c>
      <c r="G1096" s="137">
        <v>37.5</v>
      </c>
      <c r="H1096" s="169">
        <v>37.5</v>
      </c>
      <c r="I1096" s="161" t="s">
        <v>465</v>
      </c>
      <c r="J1096" s="133">
        <f>G1096*I1096/1000</f>
        <v>2.2331249999999998</v>
      </c>
      <c r="K1096" s="292"/>
    </row>
    <row r="1097" spans="5:11" x14ac:dyDescent="0.3">
      <c r="E1097"/>
      <c r="F1097" s="342" t="s">
        <v>186</v>
      </c>
      <c r="G1097" s="121">
        <v>12.5</v>
      </c>
      <c r="H1097" s="169">
        <v>12.5</v>
      </c>
      <c r="I1097" s="161" t="s">
        <v>517</v>
      </c>
      <c r="J1097" s="133">
        <f>G1097*I1097/1000</f>
        <v>7.625</v>
      </c>
      <c r="K1097" s="292"/>
    </row>
    <row r="1098" spans="5:11" x14ac:dyDescent="0.3">
      <c r="E1098"/>
      <c r="F1098" s="342"/>
      <c r="G1098" s="121"/>
      <c r="H1098" s="169"/>
      <c r="I1098" s="161"/>
      <c r="J1098" s="133"/>
      <c r="K1098" s="292"/>
    </row>
    <row r="1099" spans="5:11" ht="21" hidden="1" x14ac:dyDescent="0.4">
      <c r="F1099" s="455" t="s">
        <v>466</v>
      </c>
      <c r="J1099" s="135"/>
      <c r="K1099" s="448"/>
    </row>
    <row r="1100" spans="5:11" hidden="1" x14ac:dyDescent="0.3">
      <c r="F1100" s="310" t="s">
        <v>467</v>
      </c>
      <c r="H1100">
        <v>100</v>
      </c>
      <c r="I1100">
        <v>320</v>
      </c>
      <c r="J1100" s="135">
        <f t="shared" ref="J1100" si="36">G1100*I1100/1000</f>
        <v>0</v>
      </c>
      <c r="K1100" s="432">
        <f>G1100*I1100/1000</f>
        <v>0</v>
      </c>
    </row>
    <row r="1101" spans="5:11" x14ac:dyDescent="0.3">
      <c r="F1101" s="310"/>
      <c r="J1101" s="503"/>
      <c r="K1101" s="439"/>
    </row>
    <row r="1102" spans="5:11" ht="15" thickBot="1" x14ac:dyDescent="0.35">
      <c r="F1102" s="310"/>
      <c r="J1102" s="503"/>
      <c r="K1102" s="439"/>
    </row>
    <row r="1103" spans="5:11" ht="21.6" thickBot="1" x14ac:dyDescent="0.35">
      <c r="E1103" s="447" t="s">
        <v>455</v>
      </c>
      <c r="F1103" s="456" t="s">
        <v>456</v>
      </c>
      <c r="K1103" s="432">
        <f>J1105+J1106+J1108+J1109</f>
        <v>9.849000000000002</v>
      </c>
    </row>
    <row r="1104" spans="5:11" ht="15" thickBot="1" x14ac:dyDescent="0.35">
      <c r="E1104"/>
      <c r="F1104" s="320" t="s">
        <v>137</v>
      </c>
      <c r="G1104" s="106" t="s">
        <v>138</v>
      </c>
      <c r="H1104" s="107" t="s">
        <v>139</v>
      </c>
    </row>
    <row r="1105" spans="5:11" ht="15.75" customHeight="1" thickBot="1" x14ac:dyDescent="0.35">
      <c r="E1105"/>
      <c r="F1105" s="321" t="s">
        <v>246</v>
      </c>
      <c r="G1105" s="111">
        <v>57</v>
      </c>
      <c r="H1105" s="112">
        <v>48</v>
      </c>
      <c r="I1105">
        <v>90</v>
      </c>
      <c r="J1105" s="158">
        <f>G1105*I1105/1000</f>
        <v>5.13</v>
      </c>
    </row>
    <row r="1106" spans="5:11" ht="15" thickBot="1" x14ac:dyDescent="0.35">
      <c r="E1106"/>
      <c r="F1106" s="321" t="s">
        <v>247</v>
      </c>
      <c r="G1106" s="111">
        <v>44</v>
      </c>
      <c r="H1106" s="112">
        <v>35</v>
      </c>
      <c r="I1106">
        <v>85</v>
      </c>
      <c r="J1106" s="158">
        <f t="shared" ref="J1106" si="37">G1106*I1106/1000</f>
        <v>3.74</v>
      </c>
    </row>
    <row r="1107" spans="5:11" ht="15" thickBot="1" x14ac:dyDescent="0.35">
      <c r="E1107"/>
      <c r="F1107" s="321" t="s">
        <v>248</v>
      </c>
      <c r="G1107" s="111">
        <v>15</v>
      </c>
      <c r="H1107" s="112">
        <v>12</v>
      </c>
      <c r="J1107" s="158"/>
    </row>
    <row r="1108" spans="5:11" ht="15" thickBot="1" x14ac:dyDescent="0.35">
      <c r="E1108"/>
      <c r="F1108" s="321" t="s">
        <v>249</v>
      </c>
      <c r="G1108" s="111">
        <v>14</v>
      </c>
      <c r="H1108" s="112">
        <v>12</v>
      </c>
      <c r="I1108">
        <v>21</v>
      </c>
      <c r="J1108" s="158">
        <f t="shared" ref="J1108:J1109" si="38">G1108*I1108/1000</f>
        <v>0.29399999999999998</v>
      </c>
    </row>
    <row r="1109" spans="5:11" ht="15" thickBot="1" x14ac:dyDescent="0.35">
      <c r="E1109"/>
      <c r="F1109" s="321" t="s">
        <v>250</v>
      </c>
      <c r="G1109" s="111">
        <v>5</v>
      </c>
      <c r="H1109" s="112">
        <v>5</v>
      </c>
      <c r="I1109">
        <v>137</v>
      </c>
      <c r="J1109" s="158">
        <f t="shared" si="38"/>
        <v>0.68500000000000005</v>
      </c>
    </row>
    <row r="1110" spans="5:11" x14ac:dyDescent="0.3">
      <c r="E1110"/>
      <c r="K1110" s="293"/>
    </row>
    <row r="1112" spans="5:11" ht="21.6" thickBot="1" x14ac:dyDescent="0.35">
      <c r="E1112"/>
      <c r="F1112" s="456" t="s">
        <v>354</v>
      </c>
      <c r="K1112" s="490">
        <f>J1114+J1115+J1117+J1118+J1119+J1120+J1121+J1122</f>
        <v>6.6942500000000003</v>
      </c>
    </row>
    <row r="1113" spans="5:11" ht="15" thickBot="1" x14ac:dyDescent="0.35">
      <c r="E1113"/>
      <c r="F1113" s="323" t="s">
        <v>137</v>
      </c>
      <c r="G1113" s="249" t="s">
        <v>138</v>
      </c>
      <c r="H1113" s="250" t="s">
        <v>139</v>
      </c>
      <c r="K1113" s="293"/>
    </row>
    <row r="1114" spans="5:11" ht="15" thickBot="1" x14ac:dyDescent="0.35">
      <c r="E1114"/>
      <c r="F1114" s="321" t="s">
        <v>355</v>
      </c>
      <c r="G1114" s="251">
        <v>50</v>
      </c>
      <c r="H1114" s="252">
        <v>40</v>
      </c>
      <c r="I1114">
        <v>30</v>
      </c>
      <c r="J1114" s="158">
        <f>G1114*I1114/1000</f>
        <v>1.5</v>
      </c>
      <c r="K1114" s="293"/>
    </row>
    <row r="1115" spans="5:11" ht="15" thickBot="1" x14ac:dyDescent="0.35">
      <c r="E1115"/>
      <c r="F1115" s="321" t="s">
        <v>289</v>
      </c>
      <c r="G1115" s="251">
        <v>25</v>
      </c>
      <c r="H1115" s="252">
        <v>20</v>
      </c>
      <c r="I1115">
        <v>45</v>
      </c>
      <c r="J1115" s="158">
        <f t="shared" ref="J1115:J1122" si="39">G1115*I1115/1000</f>
        <v>1.125</v>
      </c>
      <c r="K1115" s="293"/>
    </row>
    <row r="1116" spans="5:11" ht="15" hidden="1" thickBot="1" x14ac:dyDescent="0.35">
      <c r="E1116"/>
      <c r="F1116" s="321" t="s">
        <v>356</v>
      </c>
      <c r="G1116" s="251">
        <v>21.5</v>
      </c>
      <c r="H1116" s="252">
        <v>15</v>
      </c>
      <c r="J1116">
        <f t="shared" si="39"/>
        <v>0</v>
      </c>
      <c r="K1116" s="293"/>
    </row>
    <row r="1117" spans="5:11" ht="15" thickBot="1" x14ac:dyDescent="0.35">
      <c r="E1117"/>
      <c r="F1117" s="321" t="s">
        <v>253</v>
      </c>
      <c r="G1117" s="251">
        <v>26.75</v>
      </c>
      <c r="H1117" s="252">
        <v>20</v>
      </c>
      <c r="I1117">
        <v>27</v>
      </c>
      <c r="J1117" s="158">
        <f t="shared" si="39"/>
        <v>0.72224999999999995</v>
      </c>
      <c r="K1117" s="293"/>
    </row>
    <row r="1118" spans="5:11" ht="15" thickBot="1" x14ac:dyDescent="0.35">
      <c r="E1118"/>
      <c r="F1118" s="321" t="s">
        <v>259</v>
      </c>
      <c r="G1118" s="251">
        <v>15.75</v>
      </c>
      <c r="H1118" s="252">
        <v>12.5</v>
      </c>
      <c r="I1118">
        <v>30</v>
      </c>
      <c r="J1118" s="158">
        <f t="shared" si="39"/>
        <v>0.47249999999999998</v>
      </c>
      <c r="K1118" s="293"/>
    </row>
    <row r="1119" spans="5:11" ht="15" thickBot="1" x14ac:dyDescent="0.35">
      <c r="E1119"/>
      <c r="F1119" s="321" t="s">
        <v>260</v>
      </c>
      <c r="G1119" s="251">
        <v>12</v>
      </c>
      <c r="H1119" s="252">
        <v>10</v>
      </c>
      <c r="I1119">
        <v>21</v>
      </c>
      <c r="J1119" s="158">
        <f t="shared" si="39"/>
        <v>0.252</v>
      </c>
      <c r="K1119" s="293"/>
    </row>
    <row r="1120" spans="5:11" ht="15" thickBot="1" x14ac:dyDescent="0.35">
      <c r="E1120"/>
      <c r="F1120" s="321" t="s">
        <v>250</v>
      </c>
      <c r="G1120" s="251">
        <v>5</v>
      </c>
      <c r="H1120" s="252">
        <v>5</v>
      </c>
      <c r="I1120">
        <v>137</v>
      </c>
      <c r="J1120" s="158">
        <f t="shared" si="39"/>
        <v>0.68500000000000005</v>
      </c>
      <c r="K1120" s="293"/>
    </row>
    <row r="1121" spans="5:11" ht="15" thickBot="1" x14ac:dyDescent="0.35">
      <c r="E1121"/>
      <c r="F1121" s="321" t="s">
        <v>158</v>
      </c>
      <c r="G1121" s="251">
        <v>2.5</v>
      </c>
      <c r="H1121" s="252">
        <v>2.5</v>
      </c>
      <c r="I1121">
        <v>73</v>
      </c>
      <c r="J1121" s="158">
        <f t="shared" si="39"/>
        <v>0.1825</v>
      </c>
      <c r="K1121" s="293"/>
    </row>
    <row r="1122" spans="5:11" ht="15" thickBot="1" x14ac:dyDescent="0.35">
      <c r="E1122"/>
      <c r="F1122" s="321" t="s">
        <v>290</v>
      </c>
      <c r="G1122" s="251">
        <v>7.5</v>
      </c>
      <c r="H1122" s="252">
        <v>7.5</v>
      </c>
      <c r="I1122">
        <v>234</v>
      </c>
      <c r="J1122" s="158">
        <f t="shared" si="39"/>
        <v>1.7549999999999999</v>
      </c>
      <c r="K1122" s="293"/>
    </row>
    <row r="1123" spans="5:11" ht="15" thickBot="1" x14ac:dyDescent="0.35">
      <c r="E1123"/>
      <c r="F1123" s="321" t="s">
        <v>155</v>
      </c>
      <c r="G1123" s="251">
        <v>200</v>
      </c>
      <c r="H1123" s="252">
        <v>200</v>
      </c>
      <c r="K1123" s="293"/>
    </row>
    <row r="1124" spans="5:11" ht="15" thickBot="1" x14ac:dyDescent="0.35">
      <c r="E1124"/>
      <c r="F1124" s="321" t="s">
        <v>291</v>
      </c>
      <c r="G1124" s="251">
        <v>200</v>
      </c>
      <c r="H1124" s="252">
        <v>200</v>
      </c>
      <c r="K1124" s="293"/>
    </row>
    <row r="1126" spans="5:11" ht="21" x14ac:dyDescent="0.3">
      <c r="E1126"/>
      <c r="F1126" s="456" t="s">
        <v>496</v>
      </c>
      <c r="K1126" s="432">
        <f>J1129+J1131+J1132</f>
        <v>9.5597999999999992</v>
      </c>
    </row>
    <row r="1127" spans="5:11" ht="15" thickBot="1" x14ac:dyDescent="0.35">
      <c r="E1127"/>
      <c r="F1127" s="322" t="s">
        <v>136</v>
      </c>
    </row>
    <row r="1128" spans="5:11" ht="15" thickBot="1" x14ac:dyDescent="0.35">
      <c r="E1128"/>
      <c r="F1128" s="323" t="s">
        <v>137</v>
      </c>
      <c r="G1128" s="249" t="s">
        <v>138</v>
      </c>
      <c r="H1128" s="250" t="s">
        <v>139</v>
      </c>
    </row>
    <row r="1129" spans="5:11" ht="15" thickBot="1" x14ac:dyDescent="0.35">
      <c r="E1129"/>
      <c r="F1129" s="321" t="s">
        <v>334</v>
      </c>
      <c r="G1129" s="251">
        <v>68</v>
      </c>
      <c r="H1129" s="252">
        <v>68</v>
      </c>
      <c r="I1129">
        <v>59</v>
      </c>
      <c r="J1129" s="158">
        <f>G1129*I1129/1000</f>
        <v>4.0119999999999996</v>
      </c>
    </row>
    <row r="1130" spans="5:11" ht="15" thickBot="1" x14ac:dyDescent="0.35">
      <c r="E1130"/>
      <c r="F1130" s="321" t="s">
        <v>155</v>
      </c>
      <c r="G1130" s="251">
        <v>408</v>
      </c>
      <c r="H1130" s="252">
        <v>408</v>
      </c>
      <c r="J1130" s="158"/>
    </row>
    <row r="1131" spans="5:11" ht="15" thickBot="1" x14ac:dyDescent="0.35">
      <c r="E1131"/>
      <c r="F1131" s="321" t="s">
        <v>265</v>
      </c>
      <c r="G1131" s="251">
        <v>3.4</v>
      </c>
      <c r="H1131" s="252">
        <v>3.4</v>
      </c>
      <c r="I1131">
        <v>17</v>
      </c>
      <c r="J1131" s="158">
        <f>G1131*I1131/1000</f>
        <v>5.7799999999999997E-2</v>
      </c>
    </row>
    <row r="1132" spans="5:11" ht="15" thickBot="1" x14ac:dyDescent="0.35">
      <c r="E1132"/>
      <c r="F1132" s="321" t="s">
        <v>148</v>
      </c>
      <c r="G1132" s="251">
        <v>9</v>
      </c>
      <c r="H1132" s="252">
        <v>9</v>
      </c>
      <c r="I1132">
        <v>610</v>
      </c>
      <c r="J1132" s="158">
        <f>G1132*I1132/1000</f>
        <v>5.49</v>
      </c>
    </row>
    <row r="1134" spans="5:11" ht="21" x14ac:dyDescent="0.3">
      <c r="E1134"/>
      <c r="F1134" s="446" t="s">
        <v>404</v>
      </c>
      <c r="K1134" s="432">
        <f>J1145+J1150+J1151+J1153+J1155+J1156</f>
        <v>34.934919999999998</v>
      </c>
    </row>
    <row r="1135" spans="5:11" hidden="1" x14ac:dyDescent="0.3">
      <c r="E1135"/>
      <c r="F1135" s="354" t="s">
        <v>129</v>
      </c>
    </row>
    <row r="1136" spans="5:11" hidden="1" x14ac:dyDescent="0.3">
      <c r="E1136"/>
      <c r="K1136"/>
    </row>
    <row r="1137" spans="5:11" hidden="1" x14ac:dyDescent="0.3">
      <c r="E1137"/>
      <c r="F1137" s="325" t="s">
        <v>130</v>
      </c>
      <c r="K1137"/>
    </row>
    <row r="1138" spans="5:11" hidden="1" x14ac:dyDescent="0.3">
      <c r="E1138"/>
      <c r="F1138" s="328" t="s">
        <v>131</v>
      </c>
      <c r="K1138"/>
    </row>
    <row r="1139" spans="5:11" hidden="1" x14ac:dyDescent="0.3">
      <c r="E1139"/>
      <c r="F1139" s="328" t="s">
        <v>132</v>
      </c>
      <c r="K1139"/>
    </row>
    <row r="1140" spans="5:11" hidden="1" x14ac:dyDescent="0.3">
      <c r="E1140"/>
      <c r="F1140" s="354" t="s">
        <v>405</v>
      </c>
      <c r="K1140"/>
    </row>
    <row r="1141" spans="5:11" ht="15.6" thickBot="1" x14ac:dyDescent="0.35">
      <c r="E1141"/>
      <c r="F1141" s="355" t="s">
        <v>273</v>
      </c>
      <c r="K1141"/>
    </row>
    <row r="1142" spans="5:11" ht="15" thickBot="1" x14ac:dyDescent="0.35">
      <c r="E1142"/>
      <c r="F1142" s="320" t="s">
        <v>137</v>
      </c>
      <c r="G1142" s="106" t="s">
        <v>138</v>
      </c>
      <c r="H1142" s="107" t="s">
        <v>139</v>
      </c>
      <c r="K1142"/>
    </row>
    <row r="1143" spans="5:11" ht="15" thickBot="1" x14ac:dyDescent="0.35">
      <c r="E1143"/>
      <c r="F1143" s="321" t="s">
        <v>518</v>
      </c>
      <c r="G1143" s="111"/>
      <c r="H1143" s="112"/>
      <c r="K1143"/>
    </row>
    <row r="1144" spans="5:11" ht="15" thickBot="1" x14ac:dyDescent="0.35">
      <c r="E1144"/>
      <c r="F1144" s="321" t="s">
        <v>371</v>
      </c>
      <c r="G1144" s="111">
        <v>158.75</v>
      </c>
      <c r="H1144" s="112">
        <v>73.75</v>
      </c>
      <c r="K1144"/>
    </row>
    <row r="1145" spans="5:11" ht="15" thickBot="1" x14ac:dyDescent="0.35">
      <c r="E1145"/>
      <c r="F1145" s="321" t="s">
        <v>406</v>
      </c>
      <c r="G1145" s="111">
        <v>126.25</v>
      </c>
      <c r="H1145" s="112">
        <v>73.75</v>
      </c>
      <c r="I1145">
        <v>235.17</v>
      </c>
      <c r="J1145" s="158">
        <f>G1145*I1145/1000</f>
        <v>29.690212499999998</v>
      </c>
      <c r="K1145"/>
    </row>
    <row r="1146" spans="5:11" ht="15" hidden="1" thickBot="1" x14ac:dyDescent="0.35">
      <c r="E1146"/>
      <c r="F1146" s="321" t="s">
        <v>372</v>
      </c>
      <c r="G1146" s="111">
        <v>106</v>
      </c>
      <c r="H1146" s="301">
        <v>73.8</v>
      </c>
      <c r="K1146"/>
    </row>
    <row r="1147" spans="5:11" ht="15" hidden="1" thickBot="1" x14ac:dyDescent="0.35">
      <c r="E1147"/>
      <c r="F1147" s="321" t="s">
        <v>407</v>
      </c>
      <c r="G1147" s="111">
        <v>105</v>
      </c>
      <c r="H1147" s="301">
        <v>73.8</v>
      </c>
      <c r="K1147"/>
    </row>
    <row r="1148" spans="5:11" ht="15" hidden="1" thickBot="1" x14ac:dyDescent="0.35">
      <c r="E1148"/>
      <c r="F1148" s="321" t="s">
        <v>373</v>
      </c>
      <c r="G1148" s="111">
        <v>75</v>
      </c>
      <c r="H1148" s="301">
        <v>73.8</v>
      </c>
      <c r="K1148"/>
    </row>
    <row r="1149" spans="5:11" ht="15" thickBot="1" x14ac:dyDescent="0.35">
      <c r="E1149"/>
      <c r="F1149" s="330" t="s">
        <v>408</v>
      </c>
      <c r="G1149" s="116" t="s">
        <v>147</v>
      </c>
      <c r="H1149" s="258" t="s">
        <v>147</v>
      </c>
      <c r="K1149"/>
    </row>
    <row r="1150" spans="5:11" ht="15" thickBot="1" x14ac:dyDescent="0.35">
      <c r="E1150"/>
      <c r="F1150" s="321" t="s">
        <v>278</v>
      </c>
      <c r="G1150" s="111">
        <v>18.75</v>
      </c>
      <c r="H1150" s="112">
        <v>18.75</v>
      </c>
      <c r="I1150">
        <v>50.09</v>
      </c>
      <c r="J1150" s="158">
        <f t="shared" ref="J1150:J1156" si="40">G1150*I1150/1000</f>
        <v>0.93918750000000006</v>
      </c>
      <c r="K1150"/>
    </row>
    <row r="1151" spans="5:11" ht="15" thickBot="1" x14ac:dyDescent="0.35">
      <c r="E1151"/>
      <c r="F1151" s="321" t="s">
        <v>279</v>
      </c>
      <c r="G1151" s="111">
        <v>26.25</v>
      </c>
      <c r="H1151" s="112">
        <v>26.25</v>
      </c>
      <c r="J1151" s="158">
        <f t="shared" si="40"/>
        <v>0</v>
      </c>
      <c r="K1151"/>
    </row>
    <row r="1152" spans="5:11" ht="15" thickBot="1" x14ac:dyDescent="0.35">
      <c r="E1152"/>
      <c r="F1152" s="321" t="s">
        <v>145</v>
      </c>
      <c r="G1152" s="111">
        <v>26.25</v>
      </c>
      <c r="H1152" s="112">
        <v>26.25</v>
      </c>
      <c r="I1152">
        <v>0</v>
      </c>
      <c r="J1152" s="158">
        <f t="shared" si="40"/>
        <v>0</v>
      </c>
    </row>
    <row r="1153" spans="5:11" ht="15" thickBot="1" x14ac:dyDescent="0.35">
      <c r="E1153"/>
      <c r="F1153" s="321" t="s">
        <v>280</v>
      </c>
      <c r="G1153" s="111">
        <v>10</v>
      </c>
      <c r="H1153" s="112">
        <v>10</v>
      </c>
      <c r="I1153">
        <v>200</v>
      </c>
      <c r="J1153" s="158">
        <f t="shared" si="40"/>
        <v>2</v>
      </c>
    </row>
    <row r="1154" spans="5:11" ht="15" thickBot="1" x14ac:dyDescent="0.35">
      <c r="E1154"/>
      <c r="F1154" s="330" t="s">
        <v>281</v>
      </c>
      <c r="G1154" s="116" t="s">
        <v>147</v>
      </c>
      <c r="H1154" s="117">
        <v>125</v>
      </c>
    </row>
    <row r="1155" spans="5:11" ht="15" thickBot="1" x14ac:dyDescent="0.35">
      <c r="E1155"/>
      <c r="F1155" s="321" t="s">
        <v>148</v>
      </c>
      <c r="G1155" s="111">
        <v>3.75</v>
      </c>
      <c r="H1155" s="112">
        <v>3.75</v>
      </c>
      <c r="I1155">
        <v>610</v>
      </c>
      <c r="J1155" s="158">
        <f t="shared" si="40"/>
        <v>2.2875000000000001</v>
      </c>
    </row>
    <row r="1156" spans="5:11" ht="15" thickBot="1" x14ac:dyDescent="0.35">
      <c r="E1156"/>
      <c r="F1156" s="321" t="s">
        <v>265</v>
      </c>
      <c r="G1156" s="159">
        <v>1.06</v>
      </c>
      <c r="H1156" s="159">
        <v>1.06</v>
      </c>
      <c r="I1156">
        <v>17</v>
      </c>
      <c r="J1156" s="158">
        <f t="shared" si="40"/>
        <v>1.8020000000000001E-2</v>
      </c>
    </row>
    <row r="1158" spans="5:11" ht="21" x14ac:dyDescent="0.4">
      <c r="F1158" s="455" t="s">
        <v>509</v>
      </c>
    </row>
    <row r="1159" spans="5:11" ht="22.2" customHeight="1" x14ac:dyDescent="0.3">
      <c r="F1159" s="303" t="s">
        <v>282</v>
      </c>
      <c r="G1159" s="159">
        <v>200</v>
      </c>
      <c r="H1159" s="159">
        <v>200</v>
      </c>
      <c r="I1159">
        <v>60</v>
      </c>
      <c r="K1159" s="432">
        <f t="shared" ref="K1159" si="41">G1159*I1159/1000</f>
        <v>12</v>
      </c>
    </row>
    <row r="1162" spans="5:11" ht="21" x14ac:dyDescent="0.4">
      <c r="F1162" s="455" t="s">
        <v>539</v>
      </c>
      <c r="K1162" s="452"/>
    </row>
    <row r="1163" spans="5:11" ht="15.6" x14ac:dyDescent="0.3">
      <c r="E1163"/>
      <c r="F1163" s="303" t="s">
        <v>14</v>
      </c>
      <c r="G1163" s="461">
        <v>60</v>
      </c>
      <c r="I1163">
        <v>32.630000000000003</v>
      </c>
      <c r="K1163" s="453">
        <f t="shared" ref="K1163" si="42">G1163*I1163/1000</f>
        <v>1.9578000000000002</v>
      </c>
    </row>
    <row r="1164" spans="5:11" ht="15" thickBot="1" x14ac:dyDescent="0.35"/>
    <row r="1165" spans="5:11" ht="21.6" thickBot="1" x14ac:dyDescent="0.45">
      <c r="E1165" s="447" t="s">
        <v>532</v>
      </c>
      <c r="F1165" s="455" t="s">
        <v>537</v>
      </c>
      <c r="K1165" s="448"/>
    </row>
    <row r="1166" spans="5:11" x14ac:dyDescent="0.3">
      <c r="K1166" s="432">
        <f>J1170+J1171+J1172</f>
        <v>9.31</v>
      </c>
    </row>
    <row r="1167" spans="5:11" ht="24.75" customHeight="1" x14ac:dyDescent="0.3">
      <c r="F1167" s="661" t="s">
        <v>284</v>
      </c>
      <c r="G1167" s="662" t="s">
        <v>285</v>
      </c>
      <c r="H1167" s="663"/>
      <c r="K1167"/>
    </row>
    <row r="1168" spans="5:11" x14ac:dyDescent="0.3">
      <c r="F1168" s="661"/>
      <c r="G1168" s="664">
        <v>1</v>
      </c>
      <c r="H1168" s="665"/>
      <c r="K1168"/>
    </row>
    <row r="1169" spans="6:11" x14ac:dyDescent="0.3">
      <c r="F1169" s="661"/>
      <c r="G1169" s="510" t="s">
        <v>138</v>
      </c>
      <c r="H1169" s="510" t="s">
        <v>139</v>
      </c>
      <c r="K1169"/>
    </row>
    <row r="1170" spans="6:11" x14ac:dyDescent="0.3">
      <c r="F1170" s="511" t="s">
        <v>534</v>
      </c>
      <c r="G1170" s="512">
        <v>5</v>
      </c>
      <c r="H1170" s="512">
        <v>5</v>
      </c>
      <c r="I1170">
        <v>420</v>
      </c>
      <c r="J1170">
        <f>G1170*I1170/1000</f>
        <v>2.1</v>
      </c>
      <c r="K1170"/>
    </row>
    <row r="1171" spans="6:11" x14ac:dyDescent="0.3">
      <c r="F1171" s="511" t="s">
        <v>535</v>
      </c>
      <c r="G1171" s="512">
        <v>20</v>
      </c>
      <c r="H1171" s="512">
        <v>20</v>
      </c>
      <c r="I1171">
        <v>73</v>
      </c>
      <c r="J1171">
        <f>G1171*I1171/1000</f>
        <v>1.46</v>
      </c>
      <c r="K1171"/>
    </row>
    <row r="1172" spans="6:11" x14ac:dyDescent="0.3">
      <c r="F1172" s="511" t="s">
        <v>536</v>
      </c>
      <c r="G1172" s="512">
        <v>100</v>
      </c>
      <c r="H1172" s="512">
        <v>100</v>
      </c>
      <c r="I1172">
        <v>57.5</v>
      </c>
      <c r="J1172" s="158">
        <f>G1172*I1172/1000</f>
        <v>5.75</v>
      </c>
      <c r="K1172"/>
    </row>
    <row r="1173" spans="6:11" x14ac:dyDescent="0.3">
      <c r="F1173" s="511" t="s">
        <v>155</v>
      </c>
      <c r="G1173" s="512">
        <v>120</v>
      </c>
      <c r="H1173" s="512">
        <v>120</v>
      </c>
      <c r="K1173"/>
    </row>
    <row r="1174" spans="6:11" x14ac:dyDescent="0.3">
      <c r="F1174" s="513" t="s">
        <v>435</v>
      </c>
      <c r="G1174" s="513" t="s">
        <v>147</v>
      </c>
      <c r="H1174" s="514">
        <v>200</v>
      </c>
      <c r="K1174"/>
    </row>
    <row r="1175" spans="6:11" x14ac:dyDescent="0.3">
      <c r="K1175" s="448"/>
    </row>
    <row r="1176" spans="6:11" x14ac:dyDescent="0.3">
      <c r="K1176" s="448"/>
    </row>
    <row r="1177" spans="6:11" x14ac:dyDescent="0.3">
      <c r="F1177" s="509" t="s">
        <v>528</v>
      </c>
      <c r="G1177">
        <v>65</v>
      </c>
      <c r="I1177">
        <v>16.79</v>
      </c>
      <c r="K1177" s="92">
        <v>16.79</v>
      </c>
    </row>
  </sheetData>
  <mergeCells count="57">
    <mergeCell ref="F1078:J1078"/>
    <mergeCell ref="F1085:J1085"/>
    <mergeCell ref="F1167:F1169"/>
    <mergeCell ref="G1167:H1167"/>
    <mergeCell ref="G1168:H1168"/>
    <mergeCell ref="F997:G997"/>
    <mergeCell ref="F998:G998"/>
    <mergeCell ref="F999:G999"/>
    <mergeCell ref="F1000:G1000"/>
    <mergeCell ref="F1039:F1041"/>
    <mergeCell ref="G1039:H1039"/>
    <mergeCell ref="G1040:H1040"/>
    <mergeCell ref="F996:G996"/>
    <mergeCell ref="G867:H867"/>
    <mergeCell ref="G868:H868"/>
    <mergeCell ref="F929:F931"/>
    <mergeCell ref="G929:H929"/>
    <mergeCell ref="G930:H930"/>
    <mergeCell ref="F969:J969"/>
    <mergeCell ref="G981:H981"/>
    <mergeCell ref="G982:H982"/>
    <mergeCell ref="F993:G993"/>
    <mergeCell ref="F994:G994"/>
    <mergeCell ref="F995:G995"/>
    <mergeCell ref="F760:J760"/>
    <mergeCell ref="G515:H515"/>
    <mergeCell ref="G516:H516"/>
    <mergeCell ref="G638:H638"/>
    <mergeCell ref="G639:H639"/>
    <mergeCell ref="F700:F702"/>
    <mergeCell ref="G700:H700"/>
    <mergeCell ref="G701:H701"/>
    <mergeCell ref="F714:F716"/>
    <mergeCell ref="G714:H714"/>
    <mergeCell ref="G715:H715"/>
    <mergeCell ref="F744:J744"/>
    <mergeCell ref="F751:J751"/>
    <mergeCell ref="F501:J501"/>
    <mergeCell ref="F262:J262"/>
    <mergeCell ref="G275:H275"/>
    <mergeCell ref="G276:H276"/>
    <mergeCell ref="F337:F339"/>
    <mergeCell ref="G337:H337"/>
    <mergeCell ref="G338:H338"/>
    <mergeCell ref="F373:J373"/>
    <mergeCell ref="F380:J380"/>
    <mergeCell ref="F457:F459"/>
    <mergeCell ref="G457:H457"/>
    <mergeCell ref="G458:H458"/>
    <mergeCell ref="F223:F225"/>
    <mergeCell ref="G223:H223"/>
    <mergeCell ref="G224:H224"/>
    <mergeCell ref="F17:J17"/>
    <mergeCell ref="F24:J24"/>
    <mergeCell ref="F148:J148"/>
    <mergeCell ref="G163:H163"/>
    <mergeCell ref="G164:H164"/>
  </mergeCells>
  <hyperlinks>
    <hyperlink ref="F7" r:id="rId1" tooltip="Открыть страницу о продукте" display="https://pbprog.ru/tk/pi-1651"/>
    <hyperlink ref="F8" r:id="rId2" tooltip="Открыть страницу о продукте" display="https://pbprog.ru/tk/pi-484"/>
    <hyperlink ref="F9" r:id="rId3" tooltip="Открыть страницу о продукте" display="https://pbprog.ru/tk/pi-1183"/>
    <hyperlink ref="F10" r:id="rId4" tooltip="Открыть страницу о продукте" display="https://pbprog.ru/tk/pi-39"/>
    <hyperlink ref="F12" r:id="rId5" tooltip="Открыть страницу о продукте" display="https://pbprog.ru/tk/pi-1647"/>
    <hyperlink ref="F14" r:id="rId6" tooltip="Открыть страницу о продукте" display="https://pbprog.ru/tk/pi-1647"/>
    <hyperlink ref="F20" r:id="rId7" tooltip="Открыть страницу о продукте" display="https://pbprog.ru/tk/pi-698"/>
    <hyperlink ref="F21" r:id="rId8" tooltip="Открыть страницу о продукте" display="https://pbprog.ru/tk/pi-39"/>
    <hyperlink ref="F27" r:id="rId9" tooltip="Открыть рецептуру блюда" display="https://pbprog.ru/tk/tu-496"/>
    <hyperlink ref="F28" r:id="rId10" tooltip="Открыть страницу о продукте" display="https://pbprog.ru/tk/pi-1653"/>
    <hyperlink ref="F29" r:id="rId11" tooltip="Открыть страницу о продукте" display="https://pbprog.ru/tk/pi-147"/>
    <hyperlink ref="F30" r:id="rId12" tooltip="Открыть страницу о продукте" display="https://pbprog.ru/tk/pi-39"/>
    <hyperlink ref="F41" r:id="rId13" tooltip="Открыть страницу о продукте" display="https://pbprog.ru/tk/pi-349"/>
    <hyperlink ref="F42" r:id="rId14" tooltip="Открыть страницу о продукте" display="https://pbprog.ru/tk/pi-1800"/>
    <hyperlink ref="F43" r:id="rId15" tooltip="Открыть страницу о продукте" display="https://pbprog.ru/tk/pi-1224"/>
    <hyperlink ref="F44" r:id="rId16" tooltip="Открыть страницу о продукте" display="https://pbprog.ru/tk/pi-153"/>
    <hyperlink ref="F45" r:id="rId17" tooltip="Открыть страницу о продукте" display="https://pbprog.ru/tk/pi-1181"/>
    <hyperlink ref="F50" r:id="rId18" tooltip="Открыть страницу о продукте" display="https://pbprog.ru/tk/pi-102"/>
    <hyperlink ref="F51" r:id="rId19" tooltip="Открыть страницу о продукте" display="https://pbprog.ru/tk/pi-794"/>
    <hyperlink ref="F52" r:id="rId20" tooltip="Открыть страницу о продукте" display="https://pbprog.ru/tk/pi-1742"/>
    <hyperlink ref="F53" r:id="rId21" tooltip="Открыть страницу о продукте" display="https://pbprog.ru/tk/pi-1671"/>
    <hyperlink ref="F54" r:id="rId22" tooltip="Открыть рецептуру блюда" display="https://pbprog.ru/tk/tu-257"/>
    <hyperlink ref="F55" r:id="rId23" tooltip="Открыть страницу о продукте" display="https://pbprog.ru/tk/pi-791"/>
    <hyperlink ref="F56" r:id="rId24" tooltip="Открыть страницу о продукте" display="https://pbprog.ru/tk/pi-1179"/>
    <hyperlink ref="F57" r:id="rId25" tooltip="Открыть страницу о продукте" display="https://pbprog.ru/tk/pi-153"/>
    <hyperlink ref="F58" r:id="rId26" tooltip="Открыть страницу о продукте" display="https://pbprog.ru/tk/pi-1181"/>
    <hyperlink ref="F60" r:id="rId27" tooltip="Открыть страницу о продукте" display="https://pbprog.ru/tk/pi-1666"/>
    <hyperlink ref="F61" r:id="rId28" tooltip="Открыть страницу о продукте" display="https://pbprog.ru/tk/pi-1636"/>
    <hyperlink ref="F62" r:id="rId29" tooltip="Открыть страницу о продукте" display="https://pbprog.ru/tk/pi-39"/>
    <hyperlink ref="F63" r:id="rId30" tooltip="Открыть страницу о продукте" display="https://pbprog.ru/tk/pi-1741"/>
    <hyperlink ref="F64" r:id="rId31" tooltip="Открыть страницу о продукте" display="https://pbprog.ru/tk/pi-327"/>
    <hyperlink ref="F70" r:id="rId32" display="javascript:void(0);"/>
    <hyperlink ref="F73" r:id="rId33" tooltip="Открыть страницу о продукте" display="https://pbprog.ru/tk/pi-1204"/>
    <hyperlink ref="F74" r:id="rId34" tooltip="Открыть страницу о продукте" display="https://pbprog.ru/tk/pi-39"/>
    <hyperlink ref="F76" r:id="rId35" tooltip="Открыть страницу о продукте" display="https://pbprog.ru/tk/pi-1647"/>
    <hyperlink ref="F82" r:id="rId36" display="javascript:void(0);"/>
    <hyperlink ref="F85" r:id="rId37" tooltip="Открыть страницу о продукте" display="https://pbprog.ru/tk/pi-44"/>
    <hyperlink ref="F86" r:id="rId38" tooltip="Открыть страницу о продукте" display="https://pbprog.ru/tk/pi-981"/>
    <hyperlink ref="F87" r:id="rId39" tooltip="Открыть страницу о продукте" display="https://pbprog.ru/tk/pi-345"/>
    <hyperlink ref="F89" r:id="rId40" tooltip="Открыть страницу о продукте" display="https://pbprog.ru/tk/pi-804"/>
    <hyperlink ref="F90" r:id="rId41" tooltip="Открыть страницу о продукте" display="https://pbprog.ru/tk/pi-187"/>
    <hyperlink ref="F91" r:id="rId42" tooltip="Открыть страницу о продукте" display="https://pbprog.ru/tk/pi-39"/>
    <hyperlink ref="F92" r:id="rId43" tooltip="Открыть страницу о продукте" display="https://pbprog.ru/tk/pi-1641"/>
    <hyperlink ref="F94" r:id="rId44" tooltip="Открыть страницу о продукте" display="https://pbprog.ru/tk/pi-1647"/>
    <hyperlink ref="F138" r:id="rId45" display="javascript:void(0);"/>
    <hyperlink ref="F142" r:id="rId46" tooltip="Открыть страницу о продукте" display="https://pbprog.ru/tk/pi-698"/>
    <hyperlink ref="F143" r:id="rId47" tooltip="Открыть страницу о продукте" display="https://pbprog.ru/tk/pi-39"/>
    <hyperlink ref="F144" r:id="rId48" tooltip="Открыть страницу о продукте" display="https://pbprog.ru/tk/pi-1653"/>
    <hyperlink ref="F145" r:id="rId49" tooltip="Открыть страницу о продукте" display="https://pbprog.ru/tk/pi-39"/>
    <hyperlink ref="F151" r:id="rId50" tooltip="Открыть страницу о продукте" display="https://pbprog.ru/tk/pi-1647"/>
    <hyperlink ref="F152" r:id="rId51" tooltip="Открыть страницу о продукте" display="https://pbprog.ru/tk/pi-1753"/>
    <hyperlink ref="F153" r:id="rId52" tooltip="Открыть страницу о продукте" display="https://pbprog.ru/tk/pi-805"/>
    <hyperlink ref="F154" r:id="rId53" tooltip="Открыть страницу о продукте" display="https://pbprog.ru/tk/pi-369"/>
    <hyperlink ref="F174" r:id="rId54" display="javascript:void(0);"/>
    <hyperlink ref="F177" r:id="rId55" tooltip="Открыть страницу о продукте" display="https://pbprog.ru/tk/pi-95"/>
    <hyperlink ref="F178" r:id="rId56" tooltip="Открыть страницу о продукте" display="https://pbprog.ru/tk/pi-102"/>
    <hyperlink ref="F179" r:id="rId57" tooltip="Открыть страницу о продукте" display="https://pbprog.ru/tk/pi-1179"/>
    <hyperlink ref="F180" r:id="rId58" tooltip="Открыть страницу о продукте" display="https://pbprog.ru/tk/pi-153"/>
    <hyperlink ref="F181" r:id="rId59" tooltip="Открыть страницу о продукте" display="https://pbprog.ru/tk/pi-1642"/>
    <hyperlink ref="F182" r:id="rId60" tooltip="Открыть страницу о продукте" display="https://pbprog.ru/tk/pi-1181"/>
    <hyperlink ref="F183" r:id="rId61" tooltip="Открыть страницу о продукте" display="https://pbprog.ru/tk/pi-1637"/>
    <hyperlink ref="F184" r:id="rId62" tooltip="Открыть страницу о продукте" display="https://pbprog.ru/tk/pi-1636"/>
    <hyperlink ref="F185" r:id="rId63" tooltip="Открыть страницу о продукте" display="https://pbprog.ru/tk/pi-39"/>
    <hyperlink ref="F192" r:id="rId64" tooltip="Открыть страницу о продукте" display="https://pbprog.ru/databases/foodstuffsschp/4/152.php"/>
    <hyperlink ref="F193" r:id="rId65" tooltip="Открыть страницу о продукте" display="https://pbprog.ru/databases/foodstuffsschp/4/152.php"/>
    <hyperlink ref="F194" r:id="rId66" tooltip="Открыть страницу о продукте" display="https://pbprog.ru/databases/foodstuffsschp/10/8.php"/>
    <hyperlink ref="F197" r:id="rId67" tooltip="Открыть страницу о продукте" display="https://pbprog.ru/databases/foodstuffsschp/12/314.php"/>
    <hyperlink ref="F198" r:id="rId68" tooltip="Открыть страницу о продукте" display="https://pbprog.ru/databases/foodstuffsschp/12/5.php"/>
    <hyperlink ref="F199" r:id="rId69" tooltip="Открыть страницу о продукте" display="https://pbprog.ru/databases/foodstuffsschp/9/19.php"/>
    <hyperlink ref="F200" r:id="rId70" tooltip="Открыть страницу о продукте" display="https://pbprog.ru/databases/foodstuffsschp/10/8.php"/>
    <hyperlink ref="F201" r:id="rId71" tooltip="Открыть страницу о продукте" display="https://pbprog.ru/databases/foodstuffsschp/13/118.php"/>
    <hyperlink ref="F206" r:id="rId72" tooltip="Открыть страницу о продукте" display="https://pbprog.ru/tk/pi-1643"/>
    <hyperlink ref="F207" r:id="rId73" tooltip="Открыть страницу о продукте" display="https://pbprog.ru/tk/pi-396"/>
    <hyperlink ref="F208" r:id="rId74" tooltip="Открыть страницу о продукте" display="https://pbprog.ru/tk/pi-61"/>
    <hyperlink ref="F209" r:id="rId75" tooltip="Открыть страницу о продукте" display="https://pbprog.ru/tk/pi-139"/>
    <hyperlink ref="F210" r:id="rId76" tooltip="Открыть страницу о продукте" display="https://pbprog.ru/tk/pi-689"/>
    <hyperlink ref="F211" r:id="rId77" tooltip="Открыть страницу о продукте" display="https://pbprog.ru/tk/pi-78"/>
    <hyperlink ref="F213" r:id="rId78" tooltip="Открыть страницу о продукте" display="https://pbprog.ru/tk/pi-1653"/>
    <hyperlink ref="F214" r:id="rId79" tooltip="Открыть страницу о продукте" display="https://pbprog.ru/tk/pi-148"/>
    <hyperlink ref="F215" r:id="rId80" tooltip="Открыть страницу о продукте" display="https://pbprog.ru/tk/pi-39"/>
    <hyperlink ref="F242" r:id="rId81" tooltip="Открыть страницу о продукте" display="https://pbprog.ru/tk/pi-253"/>
    <hyperlink ref="F243" r:id="rId82" tooltip="Открыть страницу о продукте" display="https://pbprog.ru/tk/pi-1651"/>
    <hyperlink ref="F244" r:id="rId83" tooltip="Открыть страницу о продукте" display="https://pbprog.ru/tk/pi-1159"/>
    <hyperlink ref="F245" r:id="rId84" tooltip="Открыть страницу о продукте" display="https://pbprog.ru/tk/pi-39"/>
    <hyperlink ref="F246" r:id="rId85" tooltip="Открыть страницу о продукте" display="https://pbprog.ru/tk/pi-1275"/>
    <hyperlink ref="F247" r:id="rId86" tooltip="Открыть страницу о продукте" display="https://pbprog.ru/tk/pi-1653"/>
    <hyperlink ref="F248" r:id="rId87" tooltip="Открыть страницу о продукте" display="https://pbprog.ru/tk/pi-327"/>
    <hyperlink ref="F249" r:id="rId88" tooltip="Открыть страницу о продукте" display="https://pbprog.ru/tk/pi-244"/>
    <hyperlink ref="F114" r:id="rId89" display="javascript:void(0);"/>
    <hyperlink ref="F120" r:id="rId90" tooltip="Открыть страницу о продукте" display="https://pbprog.ru/tk/pi-1620"/>
    <hyperlink ref="F121" r:id="rId91" tooltip="Открыть страницу о продукте" display="https://pbprog.ru/tk/pi-166"/>
    <hyperlink ref="F123" r:id="rId92" tooltip="Открыть страницу о продукте" display="https://pbprog.ru/tk/pi-39"/>
    <hyperlink ref="F124" r:id="rId93" tooltip="Открыть страницу о продукте" display="https://pbprog.ru/tk/pi-1159"/>
    <hyperlink ref="F125" r:id="rId94" tooltip="Открыть страницу о продукте" display="https://pbprog.ru/tk/pi-1651"/>
    <hyperlink ref="F126" r:id="rId95" tooltip="Открыть страницу о продукте" display="https://pbprog.ru/tk/pi-1653"/>
    <hyperlink ref="F128" r:id="rId96" tooltip="Открыть страницу о продукте" display="https://pbprog.ru/tk/pi-1335"/>
    <hyperlink ref="F129" r:id="rId97" tooltip="Открыть страницу о продукте" display="https://pbprog.ru/tk/pi-471"/>
    <hyperlink ref="F130" r:id="rId98" tooltip="Открыть страницу о продукте" display="https://pbprog.ru/tk/pi-1647"/>
    <hyperlink ref="F284" r:id="rId99" tooltip="Открыть страницу о продукте" display="https://pbprog.ru/tk/pi-244"/>
    <hyperlink ref="F285" r:id="rId100" tooltip="Открыть рецептуру блюда" display="https://pbprog.ru/tk/t1-35"/>
    <hyperlink ref="F286" r:id="rId101" tooltip="Открыть страницу о продукте" display="https://pbprog.ru/tk/pi-39"/>
    <hyperlink ref="F287" r:id="rId102" tooltip="Открыть страницу о продукте" display="https://pbprog.ru/tk/pi-102"/>
    <hyperlink ref="F288" r:id="rId103" tooltip="Открыть страницу о продукте" display="https://pbprog.ru/tk/pi-229"/>
    <hyperlink ref="F289" r:id="rId104" tooltip="Открыть страницу о продукте" display="https://pbprog.ru/tk/pi-206"/>
    <hyperlink ref="F290" r:id="rId105" tooltip="Открыть страницу о продукте" display="https://pbprog.ru/tk/pi-480"/>
    <hyperlink ref="F291" r:id="rId106" tooltip="Открыть страницу о продукте" display="https://pbprog.ru/tk/pi-166"/>
    <hyperlink ref="F292" r:id="rId107" tooltip="Открыть страницу о продукте" display="https://pbprog.ru/tk/pi-265"/>
    <hyperlink ref="F293" r:id="rId108" tooltip="Открыть страницу о продукте" display="https://pbprog.ru/tk/pi-256"/>
    <hyperlink ref="F294" r:id="rId109" tooltip="Открыть страницу о продукте" display="https://pbprog.ru/tk/pi-42"/>
    <hyperlink ref="F295" r:id="rId110" tooltip="Открыть страницу о продукте" display="https://pbprog.ru/tk/pi-964"/>
    <hyperlink ref="F296" r:id="rId111" tooltip="Открыть страницу о продукте" display="https://pbprog.ru/tk/pi-153"/>
    <hyperlink ref="F307" r:id="rId112" tooltip="Открыть страницу о продукте" display="https://pbprog.ru/tk/pi-1219"/>
    <hyperlink ref="F308" r:id="rId113" tooltip="Открыть страницу о продукте" display="https://pbprog.ru/tk/pi-39"/>
    <hyperlink ref="F309" r:id="rId114" tooltip="Открыть страницу о продукте" display="https://pbprog.ru/tk/pi-327"/>
    <hyperlink ref="F310" r:id="rId115" tooltip="Открыть страницу о продукте" display="https://pbprog.ru/tk/pi-1647"/>
    <hyperlink ref="F317" r:id="rId116" display="javascript:void(0);"/>
    <hyperlink ref="F322" r:id="rId117" tooltip="Открыть страницу о продукте" display="https://pbprog.ru/tk/pi-562"/>
    <hyperlink ref="F323" r:id="rId118" tooltip="Открыть страницу о продукте" display="https://pbprog.ru/tk/pi-561"/>
    <hyperlink ref="F324" r:id="rId119" tooltip="Открыть страницу о продукте" display="https://pbprog.ru/tk/pi-563"/>
    <hyperlink ref="F325" r:id="rId120" tooltip="Открыть страницу о продукте" display="https://pbprog.ru/tk/pi-564"/>
    <hyperlink ref="F326" r:id="rId121" tooltip="Открыть страницу о продукте" display="https://pbprog.ru/tk/pi-565"/>
    <hyperlink ref="F327" r:id="rId122" tooltip="Открыть страницу о продукте" display="https://pbprog.ru/tk/pi-571"/>
    <hyperlink ref="F328" r:id="rId123" tooltip="Открыть страницу о продукте" display="https://pbprog.ru/tk/pi-573"/>
    <hyperlink ref="F329" r:id="rId124" tooltip="Открыть страницу о продукте" display="https://pbprog.ru/tk/pi-1181"/>
    <hyperlink ref="F330" r:id="rId125" tooltip="Открыть страницу о продукте" display="https://pbprog.ru/tk/pi-153"/>
    <hyperlink ref="F331" r:id="rId126" tooltip="Открыть страницу о продукте" display="https://pbprog.ru/tk/pi-1642"/>
    <hyperlink ref="F332" r:id="rId127" tooltip="Открыть страницу о продукте" display="https://pbprog.ru/tk/pi-1182"/>
    <hyperlink ref="F362" r:id="rId128" display="javascript:void(0);"/>
    <hyperlink ref="F365" r:id="rId129" tooltip="Открыть страницу о продукте" display="https://pbprog.ru/tk/pi-166"/>
    <hyperlink ref="F366" r:id="rId130" tooltip="Открыть страницу о продукте" display="https://pbprog.ru/tk/pi-1183"/>
    <hyperlink ref="F367" r:id="rId131" tooltip="Открыть страницу о продукте" display="https://pbprog.ru/tk/pi-39"/>
    <hyperlink ref="F368" r:id="rId132" tooltip="Открыть страницу о продукте" display="https://pbprog.ru/tk/pi-1653"/>
    <hyperlink ref="F370" r:id="rId133" tooltip="Открыть страницу о продукте" display="https://pbprog.ru/tk/pi-1647"/>
    <hyperlink ref="F402" r:id="rId134" tooltip="Открыть страницу о продукте" display="https://pbprog.ru/tk/pi-349"/>
    <hyperlink ref="F403" r:id="rId135" tooltip="Открыть страницу о продукте" display="https://pbprog.ru/tk/pi-1800"/>
    <hyperlink ref="F404" r:id="rId136" tooltip="Открыть страницу о продукте" display="https://pbprog.ru/tk/pi-1224"/>
    <hyperlink ref="F405" r:id="rId137" tooltip="Открыть страницу о продукте" display="https://pbprog.ru/tk/pi-153"/>
    <hyperlink ref="F406" r:id="rId138" tooltip="Открыть страницу о продукте" display="https://pbprog.ru/tk/pi-1181"/>
    <hyperlink ref="F429" r:id="rId139" tooltip="Открыть страницу о продукте" display="https://pbprog.ru/tk/pi-102"/>
    <hyperlink ref="F430" r:id="rId140" tooltip="Открыть страницу о продукте" display="https://pbprog.ru/tk/pi-187"/>
    <hyperlink ref="F433" r:id="rId141" tooltip="Открыть страницу о продукте" display="https://pbprog.ru/tk/pi-1647"/>
    <hyperlink ref="F438" r:id="rId142" tooltip="Открыть страницу о продукте" display="https://pbprog.ru/tk/pi-176"/>
    <hyperlink ref="F439" r:id="rId143" tooltip="Открыть страницу о продукте" display="https://pbprog.ru/tk/pi-39"/>
    <hyperlink ref="F440" r:id="rId144" tooltip="Открыть страницу о продукте" display="https://pbprog.ru/tk/pi-964"/>
    <hyperlink ref="F441" r:id="rId145" tooltip="Открыть страницу о продукте" display="https://pbprog.ru/tk/pi-153"/>
    <hyperlink ref="F442" r:id="rId146" tooltip="Открыть страницу о продукте" display="https://pbprog.ru/tk/pi-244"/>
    <hyperlink ref="F443" r:id="rId147" tooltip="Открыть страницу о продукте" display="https://pbprog.ru/tk/pi-1653"/>
    <hyperlink ref="F444" r:id="rId148" tooltip="Открыть страницу о продукте" display="https://pbprog.ru/tk/pi-1184"/>
    <hyperlink ref="F481" r:id="rId149" tooltip="Открыть страницу о продукте" display="https://pbprog.ru/tk/pi-266"/>
    <hyperlink ref="F482" r:id="rId150" tooltip="Открыть страницу о продукте" display="https://pbprog.ru/tk/pi-1183"/>
    <hyperlink ref="F483" r:id="rId151" tooltip="Открыть страницу о продукте" display="https://pbprog.ru/tk/pi-39"/>
    <hyperlink ref="F484" r:id="rId152" tooltip="Открыть страницу о продукте" display="https://pbprog.ru/tk/pi-1653"/>
    <hyperlink ref="F485" r:id="rId153" tooltip="Открыть страницу о продукте" display="https://pbprog.ru/tk/pi-1184"/>
    <hyperlink ref="F487" r:id="rId154" tooltip="Открыть страницу о продукте" display="https://pbprog.ru/tk/pi-1647"/>
    <hyperlink ref="F523" r:id="rId155" tooltip="Открыть страницу о продукте" display="https://pbprog.ru/tk/pi-284"/>
    <hyperlink ref="F524" r:id="rId156" tooltip="Открыть страницу о продукте" display="https://pbprog.ru/tk/pi-95"/>
    <hyperlink ref="F525" r:id="rId157" tooltip="Открыть страницу о продукте" display="https://pbprog.ru/tk/pi-97"/>
    <hyperlink ref="F526" r:id="rId158" tooltip="Открыть страницу о продукте" display="https://pbprog.ru/tk/pi-102"/>
    <hyperlink ref="F527" r:id="rId159" tooltip="Открыть страницу о продукте" display="https://pbprog.ru/tk/pi-1179"/>
    <hyperlink ref="F528" r:id="rId160" tooltip="Открыть страницу о продукте" display="https://pbprog.ru/tk/pi-153"/>
    <hyperlink ref="F529" r:id="rId161" tooltip="Открыть страницу о продукте" display="https://pbprog.ru/tk/pi-1181"/>
    <hyperlink ref="F530" r:id="rId162" tooltip="Открыть страницу о продукте" display="https://pbprog.ru/tk/pi-1653"/>
    <hyperlink ref="F531" r:id="rId163" tooltip="Открыть страницу о продукте" display="https://pbprog.ru/tk/pi-1642"/>
    <hyperlink ref="F532" r:id="rId164" tooltip="Открыть страницу о продукте" display="https://pbprog.ru/tk/pi-39"/>
    <hyperlink ref="F533" r:id="rId165" tooltip="Открыть страницу о продукте" display="https://pbprog.ru/tk/pi-1637"/>
    <hyperlink ref="F537" r:id="rId166" tooltip="Открыть страницу о продукте" display="https://pbprog.ru/tk/pi-1204"/>
    <hyperlink ref="F538" r:id="rId167" tooltip="Открыть страницу о продукте" display="https://pbprog.ru/tk/pi-39"/>
    <hyperlink ref="F540" r:id="rId168" tooltip="Открыть страницу о продукте" display="https://pbprog.ru/tk/pi-1647"/>
    <hyperlink ref="F545" r:id="rId169" display="javascript:void(0);"/>
    <hyperlink ref="F553" r:id="rId170" tooltip="Открыть страницу о продукте" display="https://pbprog.ru/tk/pi-557"/>
    <hyperlink ref="F554" r:id="rId171" tooltip="Открыть страницу о продукте" display="https://pbprog.ru/tk/pi-558"/>
    <hyperlink ref="F555" r:id="rId172" tooltip="Открыть страницу о продукте" display="https://pbprog.ru/tk/pi-559"/>
    <hyperlink ref="F556" r:id="rId173" tooltip="Открыть страницу о продукте" display="https://pbprog.ru/tk/pi-571"/>
    <hyperlink ref="F557" r:id="rId174" tooltip="Открыть страницу о продукте" display="https://pbprog.ru/tk/pi-573"/>
    <hyperlink ref="F558" r:id="rId175" tooltip="Открыть страницу о продукте" display="https://pbprog.ru/tk/pi-577"/>
    <hyperlink ref="F559" r:id="rId176" tooltip="Открыть страницу о продукте" display="https://pbprog.ru/tk/pi-578"/>
    <hyperlink ref="F560" r:id="rId177" tooltip="Открыть страницу о продукте" display="https://pbprog.ru/tk/pi-1179"/>
    <hyperlink ref="F561" r:id="rId178" tooltip="Открыть страницу о продукте" display="https://pbprog.ru/tk/pi-153"/>
    <hyperlink ref="F562" r:id="rId179" tooltip="Открыть страницу о продукте" display="https://pbprog.ru/tk/pi-1181"/>
    <hyperlink ref="F563" r:id="rId180" tooltip="Открыть страницу о продукте" display="https://pbprog.ru/tk/pi-1642"/>
    <hyperlink ref="F564" r:id="rId181" tooltip="Открыть страницу о продукте" display="https://pbprog.ru/tk/pi-1182"/>
    <hyperlink ref="F648" r:id="rId182" display="javascript:void(0);"/>
    <hyperlink ref="F651" r:id="rId183" tooltip="Открыть страницу о продукте" display="https://pbprog.ru/tk/pi-95"/>
    <hyperlink ref="F652" r:id="rId184" tooltip="Открыть страницу о продукте" display="https://pbprog.ru/tk/pi-102"/>
    <hyperlink ref="F653" r:id="rId185" tooltip="Открыть страницу о продукте" display="https://pbprog.ru/tk/pi-1179"/>
    <hyperlink ref="F654" r:id="rId186" tooltip="Открыть страницу о продукте" display="https://pbprog.ru/tk/pi-153"/>
    <hyperlink ref="F655" r:id="rId187" tooltip="Открыть страницу о продукте" display="https://pbprog.ru/tk/pi-1642"/>
    <hyperlink ref="F656" r:id="rId188" tooltip="Открыть страницу о продукте" display="https://pbprog.ru/tk/pi-1181"/>
    <hyperlink ref="F657" r:id="rId189" tooltip="Открыть страницу о продукте" display="https://pbprog.ru/tk/pi-1637"/>
    <hyperlink ref="F658" r:id="rId190" tooltip="Открыть страницу о продукте" display="https://pbprog.ru/tk/pi-1636"/>
    <hyperlink ref="F659" r:id="rId191" tooltip="Открыть страницу о продукте" display="https://pbprog.ru/tk/pi-39"/>
    <hyperlink ref="F664" r:id="rId192" tooltip="Открыть страницу о продукте" display="https://pbprog.ru/tk/pi-1219"/>
    <hyperlink ref="F665" r:id="rId193" tooltip="Открыть страницу о продукте" display="https://pbprog.ru/tk/pi-39"/>
    <hyperlink ref="F666" r:id="rId194" tooltip="Открыть страницу о продукте" display="https://pbprog.ru/tk/pi-327"/>
    <hyperlink ref="F667" r:id="rId195" tooltip="Открыть страницу о продукте" display="https://pbprog.ru/tk/pi-1647"/>
    <hyperlink ref="F674" r:id="rId196" display="javascript:void(0);"/>
    <hyperlink ref="F677" r:id="rId197" tooltip="Открыть страницу о продукте" display="https://pbprog.ru/tk/pi-941"/>
    <hyperlink ref="F678" r:id="rId198" tooltip="Открыть страницу о продукте" display="https://pbprog.ru/tk/pi-931"/>
    <hyperlink ref="F679" r:id="rId199" tooltip="Открыть страницу о продукте" display="https://pbprog.ru/tk/pi-1794"/>
    <hyperlink ref="F680" r:id="rId200" tooltip="Открыть страницу о продукте" display="https://pbprog.ru/tk/pi-743"/>
    <hyperlink ref="F682" r:id="rId201" tooltip="Открыть рецептуру блюда" display="https://pbprog.ru/tk/t1-519"/>
    <hyperlink ref="F683" r:id="rId202" tooltip="Открыть рецептуру блюда" display="https://pbprog.ru/tk/t1-520"/>
    <hyperlink ref="F684" r:id="rId203" tooltip="Открыть рецептуру блюда" display="https://pbprog.ru/tk/t1-521"/>
    <hyperlink ref="F689" r:id="rId204" display="javascript:void(0);"/>
    <hyperlink ref="F692" r:id="rId205" tooltip="Открыть страницу о продукте" display="https://pbprog.ru/tk/pi-1335"/>
    <hyperlink ref="F693" r:id="rId206" tooltip="Открыть страницу о продукте" display="https://pbprog.ru/tk/pi-255"/>
    <hyperlink ref="F694" r:id="rId207" tooltip="Открыть страницу о продукте" display="https://pbprog.ru/tk/pi-39"/>
    <hyperlink ref="F695" r:id="rId208" tooltip="Открыть страницу о продукте" display="https://pbprog.ru/tk/pi-727"/>
    <hyperlink ref="F697" r:id="rId209" tooltip="Открыть страницу о продукте" display="https://pbprog.ru/tk/pi-327"/>
    <hyperlink ref="F733" r:id="rId210" display="javascript:void(0);"/>
    <hyperlink ref="F736" r:id="rId211" tooltip="Открыть страницу о продукте" display="https://pbprog.ru/tk/pi-1206"/>
    <hyperlink ref="F737" r:id="rId212" tooltip="Открыть страницу о продукте" display="https://pbprog.ru/tk/pi-39"/>
    <hyperlink ref="F738" r:id="rId213" tooltip="Открыть страницу о продукте" display="https://pbprog.ru/tk/pi-1183"/>
    <hyperlink ref="F739" r:id="rId214" tooltip="Открыть страницу о продукте" display="https://pbprog.ru/tk/pi-1653"/>
    <hyperlink ref="F741" r:id="rId215" tooltip="Открыть страницу о продукте" display="https://pbprog.ru/tk/pi-1647"/>
    <hyperlink ref="F782" r:id="rId216" tooltip="Открыть страницу о продукте" display="https://pbprog.ru/tk/pi-244"/>
    <hyperlink ref="F783" r:id="rId217" tooltip="Открыть рецептуру блюда" display="https://pbprog.ru/tk/t1-35"/>
    <hyperlink ref="F784" r:id="rId218" tooltip="Открыть страницу о продукте" display="https://pbprog.ru/tk/pi-39"/>
    <hyperlink ref="F785" r:id="rId219" tooltip="Открыть страницу о продукте" display="https://pbprog.ru/tk/pi-102"/>
    <hyperlink ref="F786" r:id="rId220" tooltip="Открыть страницу о продукте" display="https://pbprog.ru/tk/pi-229"/>
    <hyperlink ref="F787" r:id="rId221" tooltip="Открыть страницу о продукте" display="https://pbprog.ru/tk/pi-206"/>
    <hyperlink ref="F788" r:id="rId222" tooltip="Открыть страницу о продукте" display="https://pbprog.ru/tk/pi-480"/>
    <hyperlink ref="F789" r:id="rId223" tooltip="Открыть страницу о продукте" display="https://pbprog.ru/tk/pi-166"/>
    <hyperlink ref="F790" r:id="rId224" tooltip="Открыть страницу о продукте" display="https://pbprog.ru/tk/pi-265"/>
    <hyperlink ref="F791" r:id="rId225" tooltip="Открыть страницу о продукте" display="https://pbprog.ru/tk/pi-256"/>
    <hyperlink ref="F792" r:id="rId226" tooltip="Открыть страницу о продукте" display="https://pbprog.ru/tk/pi-42"/>
    <hyperlink ref="F793" r:id="rId227" tooltip="Открыть страницу о продукте" display="https://pbprog.ru/tk/pi-964"/>
    <hyperlink ref="F794" r:id="rId228" tooltip="Открыть страницу о продукте" display="https://pbprog.ru/tk/pi-153"/>
    <hyperlink ref="F810" r:id="rId229" tooltip="Открыть страницу о продукте" display="https://pbprog.ru/tk/pi-176"/>
    <hyperlink ref="F811" r:id="rId230" tooltip="Открыть страницу о продукте" display="https://pbprog.ru/tk/pi-805"/>
    <hyperlink ref="F812" r:id="rId231" tooltip="Открыть страницу о продукте" display="https://pbprog.ru/tk/pi-1651"/>
    <hyperlink ref="F813" r:id="rId232" tooltip="Открыть страницу о продукте" display="https://pbprog.ru/tk/pi-1184"/>
    <hyperlink ref="F814" r:id="rId233" tooltip="Открыть страницу о продукте" display="https://pbprog.ru/tk/pi-834"/>
    <hyperlink ref="F876" r:id="rId234" tooltip="Открыть страницу о продукте" display="https://pbprog.ru/tk/pi-102"/>
    <hyperlink ref="F877" r:id="rId235" tooltip="Открыть страницу о продукте" display="https://pbprog.ru/tk/pi-794"/>
    <hyperlink ref="F878" r:id="rId236" tooltip="Открыть страницу о продукте" display="https://pbprog.ru/tk/pi-1742"/>
    <hyperlink ref="F879" r:id="rId237" tooltip="Открыть страницу о продукте" display="https://pbprog.ru/tk/pi-1671"/>
    <hyperlink ref="F880" r:id="rId238" tooltip="Открыть рецептуру блюда" display="https://pbprog.ru/tk/tu-257"/>
    <hyperlink ref="F881" r:id="rId239" tooltip="Открыть страницу о продукте" display="https://pbprog.ru/tk/pi-791"/>
    <hyperlink ref="F882" r:id="rId240" tooltip="Открыть страницу о продукте" display="https://pbprog.ru/tk/pi-1179"/>
    <hyperlink ref="F884" r:id="rId241" tooltip="Открыть страницу о продукте" display="https://pbprog.ru/tk/pi-153"/>
    <hyperlink ref="F885" r:id="rId242" tooltip="Открыть страницу о продукте" display="https://pbprog.ru/tk/pi-1181"/>
    <hyperlink ref="F886" r:id="rId243" tooltip="Открыть рецептуру блюда" display="https://pbprog.ru/tk/tu-43"/>
    <hyperlink ref="F887" r:id="rId244" tooltip="Открыть страницу о продукте" display="https://pbprog.ru/tk/pi-1666"/>
    <hyperlink ref="F888" r:id="rId245" tooltip="Открыть страницу о продукте" display="https://pbprog.ru/tk/pi-1636"/>
    <hyperlink ref="F889" r:id="rId246" tooltip="Открыть страницу о продукте" display="https://pbprog.ru/tk/pi-39"/>
    <hyperlink ref="F890" r:id="rId247" tooltip="Открыть страницу о продукте" display="https://pbprog.ru/tk/pi-1741"/>
    <hyperlink ref="F891" r:id="rId248" tooltip="Открыть страницу о продукте" display="https://pbprog.ru/tk/pi-327"/>
    <hyperlink ref="F989" r:id="rId249" display="http://pbprog.ru/products/programs.php?SECTION_ID=122&amp;ELEMENT_ID=555"/>
    <hyperlink ref="F1007" r:id="rId250" display="javascript:void(0);"/>
    <hyperlink ref="F1010" r:id="rId251" tooltip="Открыть страницу о продукте" display="https://pbprog.ru/tk/pi-1204"/>
    <hyperlink ref="F1011" r:id="rId252" tooltip="Открыть страницу о продукте" display="https://pbprog.ru/tk/pi-39"/>
    <hyperlink ref="F1013" r:id="rId253" tooltip="Открыть страницу о продукте" display="https://pbprog.ru/tk/pi-1647"/>
    <hyperlink ref="F1019" r:id="rId254" display="javascript:void(0);"/>
    <hyperlink ref="F1024" r:id="rId255" tooltip="Открыть страницу о продукте" display="https://pbprog.ru/tk/pi-562"/>
    <hyperlink ref="F1025" r:id="rId256" tooltip="Открыть страницу о продукте" display="https://pbprog.ru/tk/pi-561"/>
    <hyperlink ref="F1026" r:id="rId257" tooltip="Открыть страницу о продукте" display="https://pbprog.ru/tk/pi-563"/>
    <hyperlink ref="F1027" r:id="rId258" tooltip="Открыть страницу о продукте" display="https://pbprog.ru/tk/pi-564"/>
    <hyperlink ref="F1028" r:id="rId259" tooltip="Открыть страницу о продукте" display="https://pbprog.ru/tk/pi-565"/>
    <hyperlink ref="F1029" r:id="rId260" tooltip="Открыть страницу о продукте" display="https://pbprog.ru/tk/pi-571"/>
    <hyperlink ref="F1030" r:id="rId261" tooltip="Открыть страницу о продукте" display="https://pbprog.ru/tk/pi-573"/>
    <hyperlink ref="F1031" r:id="rId262" tooltip="Открыть страницу о продукте" display="https://pbprog.ru/tk/pi-1181"/>
    <hyperlink ref="F1032" r:id="rId263" tooltip="Открыть страницу о продукте" display="https://pbprog.ru/tk/pi-153"/>
    <hyperlink ref="F1033" r:id="rId264" tooltip="Открыть страницу о продукте" display="https://pbprog.ru/tk/pi-1642"/>
    <hyperlink ref="F1034" r:id="rId265" tooltip="Открыть страницу о продукте" display="https://pbprog.ru/tk/pi-1182"/>
    <hyperlink ref="F1063" r:id="rId266" display="javascript:void(0);"/>
    <hyperlink ref="F1068" r:id="rId267" tooltip="Открыть страницу о продукте" display="https://pbprog.ru/tk/pi-266"/>
    <hyperlink ref="F1069" r:id="rId268" tooltip="Открыть страницу о продукте" display="https://pbprog.ru/tk/pi-1183"/>
    <hyperlink ref="F1070" r:id="rId269" tooltip="Открыть страницу о продукте" display="https://pbprog.ru/tk/pi-39"/>
    <hyperlink ref="F1071" r:id="rId270" tooltip="Открыть страницу о продукте" display="https://pbprog.ru/tk/pi-1653"/>
    <hyperlink ref="F1072" r:id="rId271" tooltip="Открыть страницу о продукте" display="https://pbprog.ru/tk/pi-1184"/>
    <hyperlink ref="F1074" r:id="rId272" tooltip="Открыть страницу о продукте" display="https://pbprog.ru/tk/pi-1647"/>
    <hyperlink ref="F1137" r:id="rId273" display="javascript:void(0);"/>
    <hyperlink ref="F1143" r:id="rId274" tooltip="Открыть страницу о продукте" display="https://pbprog.ru/tk/pi-941"/>
    <hyperlink ref="F1144" r:id="rId275" tooltip="Открыть страницу о продукте" display="https://pbprog.ru/tk/pi-931"/>
    <hyperlink ref="F1145" r:id="rId276" tooltip="Открыть страницу о продукте" display="https://pbprog.ru/tk/pi-208"/>
    <hyperlink ref="F1146" r:id="rId277" tooltip="Открыть страницу о продукте" display="https://pbprog.ru/tk/pi-1794"/>
    <hyperlink ref="F1147" r:id="rId278" tooltip="Открыть страницу о продукте" display="https://pbprog.ru/tk/pi-128"/>
    <hyperlink ref="F1148" r:id="rId279" tooltip="Открыть страницу о продукте" display="https://pbprog.ru/tk/pi-743"/>
    <hyperlink ref="F1150" r:id="rId280" tooltip="Открыть страницу о продукте" display="https://pbprog.ru/tk/pi-804"/>
    <hyperlink ref="F1151" r:id="rId281" tooltip="Открыть страницу о продукте" display="https://pbprog.ru/tk/pi-187"/>
    <hyperlink ref="F1152" r:id="rId282" tooltip="Открыть страницу о продукте" display="https://pbprog.ru/tk/pi-39"/>
    <hyperlink ref="F1153" r:id="rId283" tooltip="Открыть страницу о продукте" display="https://pbprog.ru/tk/pi-1641"/>
    <hyperlink ref="F1155" r:id="rId284" tooltip="Открыть страницу о продукте" display="https://pbprog.ru/tk/pi-1647"/>
    <hyperlink ref="F59" r:id="rId285" tooltip="Открыть рецептуру блюда" display="https://pbprog.ru/tk/tu-43"/>
    <hyperlink ref="F254" r:id="rId286" display="javascript:void(0);"/>
    <hyperlink ref="F258" r:id="rId287" tooltip="Открыть страницу о продукте" display="https://pbprog.ru/tk/pi-698"/>
    <hyperlink ref="F259" r:id="rId288" tooltip="Открыть страницу о продукте" display="https://pbprog.ru/tk/pi-39"/>
    <hyperlink ref="F260" r:id="rId289" tooltip="Открыть страницу о продукте" display="https://pbprog.ru/tk/pi-1653"/>
    <hyperlink ref="F265" r:id="rId290" tooltip="Открыть страницу о продукте" display="https://pbprog.ru/tk/pi-805"/>
    <hyperlink ref="F266" r:id="rId291" tooltip="Открыть страницу о продукте" display="https://pbprog.ru/tk/pi-369"/>
    <hyperlink ref="F297:F300" r:id="rId292" tooltip="Открыть страницу о продукте" display="https://pbprog.ru/tk/pi-153"/>
    <hyperlink ref="F376" r:id="rId293" tooltip="Открыть страницу о продукте" display="https://pbprog.ru/tk/pi-698"/>
    <hyperlink ref="F377" r:id="rId294" tooltip="Открыть страницу о продукте" display="https://pbprog.ru/tk/pi-39"/>
    <hyperlink ref="F383" r:id="rId295" tooltip="Открыть рецептуру блюда" display="https://pbprog.ru/tk/tu-496"/>
    <hyperlink ref="F384" r:id="rId296" tooltip="Открыть страницу о продукте" display="https://pbprog.ru/tk/pi-1653"/>
    <hyperlink ref="F385" r:id="rId297" tooltip="Открыть страницу о продукте" display="https://pbprog.ru/tk/pi-147"/>
    <hyperlink ref="F386" r:id="rId298" tooltip="Открыть страницу о продукте" display="https://pbprog.ru/tk/pi-39"/>
    <hyperlink ref="F267" r:id="rId299" tooltip="Открыть страницу о продукте" display="https://pbprog.ru/tk/pi-369"/>
    <hyperlink ref="F411" r:id="rId300" tooltip="Открыть страницу о продукте" display="https://pbprog.ru/tk/pi-102"/>
    <hyperlink ref="F412" r:id="rId301" tooltip="Открыть страницу о продукте" display="https://pbprog.ru/tk/pi-794"/>
    <hyperlink ref="F413" r:id="rId302" tooltip="Открыть страницу о продукте" display="https://pbprog.ru/tk/pi-1742"/>
    <hyperlink ref="F414" r:id="rId303" tooltip="Открыть страницу о продукте" display="https://pbprog.ru/tk/pi-1671"/>
    <hyperlink ref="F415" r:id="rId304" tooltip="Открыть рецептуру блюда" display="https://pbprog.ru/tk/tu-257"/>
    <hyperlink ref="F416" r:id="rId305" tooltip="Открыть страницу о продукте" display="https://pbprog.ru/tk/pi-791"/>
    <hyperlink ref="F417" r:id="rId306" tooltip="Открыть страницу о продукте" display="https://pbprog.ru/tk/pi-1179"/>
    <hyperlink ref="F418" r:id="rId307" tooltip="Открыть страницу о продукте" display="https://pbprog.ru/tk/pi-153"/>
    <hyperlink ref="F419" r:id="rId308" tooltip="Открыть страницу о продукте" display="https://pbprog.ru/tk/pi-1181"/>
    <hyperlink ref="F421" r:id="rId309" tooltip="Открыть страницу о продукте" display="https://pbprog.ru/tk/pi-1666"/>
    <hyperlink ref="F422" r:id="rId310" tooltip="Открыть страницу о продукте" display="https://pbprog.ru/tk/pi-1636"/>
    <hyperlink ref="F423" r:id="rId311" tooltip="Открыть страницу о продукте" display="https://pbprog.ru/tk/pi-39"/>
    <hyperlink ref="F424" r:id="rId312" tooltip="Открыть страницу о продукте" display="https://pbprog.ru/tk/pi-1741"/>
    <hyperlink ref="F425" r:id="rId313" tooltip="Открыть страницу о продукте" display="https://pbprog.ru/tk/pi-327"/>
    <hyperlink ref="F420" r:id="rId314" tooltip="Открыть рецептуру блюда" display="https://pbprog.ru/tk/tu-43"/>
    <hyperlink ref="F445" r:id="rId315" tooltip="Открыть страницу о продукте" display="https://pbprog.ru/tk/pi-1184"/>
    <hyperlink ref="F446" r:id="rId316" tooltip="Открыть страницу о продукте" display="https://pbprog.ru/tk/pi-1184"/>
    <hyperlink ref="F495" r:id="rId317" tooltip="Открыть страницу о продукте" display="https://pbprog.ru/tk/pi-698"/>
    <hyperlink ref="F496" r:id="rId318" tooltip="Открыть страницу о продукте" display="https://pbprog.ru/tk/pi-39"/>
    <hyperlink ref="F497" r:id="rId319" tooltip="Открыть страницу о продукте" display="https://pbprog.ru/tk/pi-1653"/>
    <hyperlink ref="F498" r:id="rId320" tooltip="Открыть страницу о продукте" display="https://pbprog.ru/tk/pi-39"/>
    <hyperlink ref="F504" r:id="rId321" tooltip="Открыть страницу о продукте" display="https://pbprog.ru/tk/pi-805"/>
    <hyperlink ref="F505" r:id="rId322" tooltip="Открыть страницу о продукте" display="https://pbprog.ru/tk/pi-369"/>
    <hyperlink ref="F506" r:id="rId323" tooltip="Открыть страницу о продукте" display="https://pbprog.ru/tk/pi-369"/>
    <hyperlink ref="F596" r:id="rId324" display="javascript:void(0);"/>
    <hyperlink ref="F602" r:id="rId325" tooltip="Открыть страницу о продукте" display="https://pbprog.ru/tk/pi-1620"/>
    <hyperlink ref="F603" r:id="rId326" tooltip="Открыть страницу о продукте" display="https://pbprog.ru/tk/pi-166"/>
    <hyperlink ref="F605" r:id="rId327" tooltip="Открыть страницу о продукте" display="https://pbprog.ru/tk/pi-39"/>
    <hyperlink ref="F606" r:id="rId328" tooltip="Открыть страницу о продукте" display="https://pbprog.ru/tk/pi-1159"/>
    <hyperlink ref="F607" r:id="rId329" tooltip="Открыть страницу о продукте" display="https://pbprog.ru/tk/pi-1651"/>
    <hyperlink ref="F608" r:id="rId330" tooltip="Открыть страницу о продукте" display="https://pbprog.ru/tk/pi-1653"/>
    <hyperlink ref="F610" r:id="rId331" tooltip="Открыть страницу о продукте" display="https://pbprog.ru/tk/pi-1335"/>
    <hyperlink ref="F611" r:id="rId332" tooltip="Открыть страницу о продукте" display="https://pbprog.ru/tk/pi-471"/>
    <hyperlink ref="F612" r:id="rId333" tooltip="Открыть страницу о продукте" display="https://pbprog.ru/tk/pi-1647"/>
    <hyperlink ref="F618" r:id="rId334" display="javascript:void(0);"/>
    <hyperlink ref="F622" r:id="rId335" tooltip="Открыть страницу о продукте" display="https://pbprog.ru/tk/pi-698"/>
    <hyperlink ref="F623" r:id="rId336" tooltip="Открыть страницу о продукте" display="https://pbprog.ru/tk/pi-39"/>
    <hyperlink ref="F624" r:id="rId337" tooltip="Открыть страницу о продукте" display="https://pbprog.ru/tk/pi-1653"/>
    <hyperlink ref="F747" r:id="rId338" tooltip="Открыть страницу о продукте" display="https://pbprog.ru/tk/pi-698"/>
    <hyperlink ref="F748" r:id="rId339" tooltip="Открыть страницу о продукте" display="https://pbprog.ru/tk/pi-39"/>
    <hyperlink ref="F754" r:id="rId340" tooltip="Открыть рецептуру блюда" display="https://pbprog.ru/tk/tu-496"/>
    <hyperlink ref="F755" r:id="rId341" tooltip="Открыть страницу о продукте" display="https://pbprog.ru/tk/pi-1653"/>
    <hyperlink ref="F756" r:id="rId342" tooltip="Открыть страницу о продукте" display="https://pbprog.ru/tk/pi-147"/>
    <hyperlink ref="F757" r:id="rId343" tooltip="Открыть страницу о продукте" display="https://pbprog.ru/tk/pi-39"/>
    <hyperlink ref="F763" r:id="rId344" tooltip="Открыть страницу о продукте" display="https://pbprog.ru/tk/pi-805"/>
    <hyperlink ref="F764" r:id="rId345" tooltip="Открыть страницу о продукте" display="https://pbprog.ru/tk/pi-369"/>
    <hyperlink ref="F765" r:id="rId346" tooltip="Открыть страницу о продукте" display="https://pbprog.ru/tk/pi-369"/>
    <hyperlink ref="F774" r:id="rId347" tooltip="Открыть страницу о продукте" display="https://pbprog.ru/tk/pi-349"/>
    <hyperlink ref="F775" r:id="rId348" tooltip="Открыть страницу о продукте" display="https://pbprog.ru/tk/pi-1800"/>
    <hyperlink ref="F776" r:id="rId349" tooltip="Открыть страницу о продукте" display="https://pbprog.ru/tk/pi-1224"/>
    <hyperlink ref="F777" r:id="rId350" tooltip="Открыть страницу о продукте" display="https://pbprog.ru/tk/pi-153"/>
    <hyperlink ref="F778" r:id="rId351" tooltip="Открыть страницу о продукте" display="https://pbprog.ru/tk/pi-1181"/>
    <hyperlink ref="F800" r:id="rId352" tooltip="Открыть страницу о продукте" display="https://pbprog.ru/tk/pi-102"/>
    <hyperlink ref="F801" r:id="rId353" tooltip="Открыть страницу о продукте" display="https://pbprog.ru/tk/pi-187"/>
    <hyperlink ref="F804" r:id="rId354" tooltip="Открыть страницу о продукте" display="https://pbprog.ru/tk/pi-1647"/>
    <hyperlink ref="F815:F816" r:id="rId355" tooltip="Открыть страницу о продукте" display="https://pbprog.ru/tk/pi-834"/>
    <hyperlink ref="F883" r:id="rId356" tooltip="Открыть страницу о продукте" display="https://pbprog.ru/tk/pi-1179"/>
    <hyperlink ref="F898" r:id="rId357" tooltip="Открыть страницу о продукте" display="https://pbprog.ru/databases/foodstuffsschp/4/152.php"/>
    <hyperlink ref="F899" r:id="rId358" tooltip="Открыть страницу о продукте" display="https://pbprog.ru/databases/foodstuffsschp/4/152.php"/>
    <hyperlink ref="F900" r:id="rId359" tooltip="Открыть страницу о продукте" display="https://pbprog.ru/databases/foodstuffsschp/10/8.php"/>
    <hyperlink ref="F903" r:id="rId360" tooltip="Открыть страницу о продукте" display="https://pbprog.ru/databases/foodstuffsschp/12/314.php"/>
    <hyperlink ref="F904" r:id="rId361" tooltip="Открыть страницу о продукте" display="https://pbprog.ru/databases/foodstuffsschp/12/5.php"/>
    <hyperlink ref="F905" r:id="rId362" tooltip="Открыть страницу о продукте" display="https://pbprog.ru/databases/foodstuffsschp/9/19.php"/>
    <hyperlink ref="F906" r:id="rId363" tooltip="Открыть страницу о продукте" display="https://pbprog.ru/databases/foodstuffsschp/10/8.php"/>
    <hyperlink ref="F907" r:id="rId364" tooltip="Открыть страницу о продукте" display="https://pbprog.ru/databases/foodstuffsschp/13/118.php"/>
    <hyperlink ref="F570" r:id="rId365" tooltip="Открыть страницу о продукте" display="https://pbprog.ru/tk/pi-1643"/>
    <hyperlink ref="F571" r:id="rId366" tooltip="Открыть страницу о продукте" display="https://pbprog.ru/tk/pi-396"/>
    <hyperlink ref="F572" r:id="rId367" tooltip="Открыть страницу о продукте" display="https://pbprog.ru/tk/pi-61"/>
    <hyperlink ref="F573" r:id="rId368" tooltip="Открыть страницу о продукте" display="https://pbprog.ru/tk/pi-139"/>
    <hyperlink ref="F574" r:id="rId369" tooltip="Открыть страницу о продукте" display="https://pbprog.ru/tk/pi-689"/>
    <hyperlink ref="F575" r:id="rId370" tooltip="Открыть страницу о продукте" display="https://pbprog.ru/tk/pi-78"/>
    <hyperlink ref="F577" r:id="rId371" tooltip="Открыть страницу о продукте" display="https://pbprog.ru/tk/pi-1653"/>
    <hyperlink ref="F578" r:id="rId372" tooltip="Открыть страницу о продукте" display="https://pbprog.ru/tk/pi-148"/>
    <hyperlink ref="F579" r:id="rId373" tooltip="Открыть страницу о продукте" display="https://pbprog.ru/tk/pi-39"/>
    <hyperlink ref="F913" r:id="rId374" tooltip="Открыть страницу о продукте" display="https://pbprog.ru/tk/pi-1643"/>
    <hyperlink ref="F914" r:id="rId375" tooltip="Открыть страницу о продукте" display="https://pbprog.ru/tk/pi-396"/>
    <hyperlink ref="F915" r:id="rId376" tooltip="Открыть страницу о продукте" display="https://pbprog.ru/tk/pi-61"/>
    <hyperlink ref="F916" r:id="rId377" tooltip="Открыть страницу о продукте" display="https://pbprog.ru/tk/pi-139"/>
    <hyperlink ref="F917" r:id="rId378" tooltip="Открыть страницу о продукте" display="https://pbprog.ru/tk/pi-689"/>
    <hyperlink ref="F918" r:id="rId379" tooltip="Открыть страницу о продукте" display="https://pbprog.ru/tk/pi-78"/>
    <hyperlink ref="F920" r:id="rId380" tooltip="Открыть страницу о продукте" display="https://pbprog.ru/tk/pi-1653"/>
    <hyperlink ref="F921" r:id="rId381" tooltip="Открыть страницу о продукте" display="https://pbprog.ru/tk/pi-148"/>
    <hyperlink ref="F922" r:id="rId382" tooltip="Открыть страницу о продукте" display="https://pbprog.ru/tk/pi-39"/>
    <hyperlink ref="F859" r:id="rId383" tooltip="Открыть страницу о продукте" display="https://pbprog.ru/tk/pi-39"/>
    <hyperlink ref="F858" r:id="rId384" tooltip="Открыть страницу о продукте" display="https://pbprog.ru/tk/pi-1653"/>
    <hyperlink ref="F857" r:id="rId385" tooltip="Открыть страницу о продукте" display="https://pbprog.ru/tk/pi-39"/>
    <hyperlink ref="F856" r:id="rId386" tooltip="Открыть страницу о продукте" display="https://pbprog.ru/tk/pi-698"/>
    <hyperlink ref="F852" r:id="rId387" display="javascript:void(0);"/>
    <hyperlink ref="F949" r:id="rId388" tooltip="Открыть страницу о продукте" display="https://pbprog.ru/tk/pi-253"/>
    <hyperlink ref="F950" r:id="rId389" tooltip="Открыть страницу о продукте" display="https://pbprog.ru/tk/pi-1651"/>
    <hyperlink ref="F951" r:id="rId390" tooltip="Открыть страницу о продукте" display="https://pbprog.ru/tk/pi-1159"/>
    <hyperlink ref="F952" r:id="rId391" tooltip="Открыть страницу о продукте" display="https://pbprog.ru/tk/pi-39"/>
    <hyperlink ref="F953" r:id="rId392" tooltip="Открыть страницу о продукте" display="https://pbprog.ru/tk/pi-1275"/>
    <hyperlink ref="F954" r:id="rId393" tooltip="Открыть страницу о продукте" display="https://pbprog.ru/tk/pi-1653"/>
    <hyperlink ref="F955" r:id="rId394" tooltip="Открыть страницу о продукте" display="https://pbprog.ru/tk/pi-327"/>
    <hyperlink ref="F956" r:id="rId395" tooltip="Открыть страницу о продукте" display="https://pbprog.ru/tk/pi-244"/>
    <hyperlink ref="F961" r:id="rId396" display="javascript:void(0);"/>
    <hyperlink ref="F965" r:id="rId397" tooltip="Открыть страницу о продукте" display="https://pbprog.ru/tk/pi-698"/>
    <hyperlink ref="F966" r:id="rId398" tooltip="Открыть страницу о продукте" display="https://pbprog.ru/tk/pi-39"/>
    <hyperlink ref="F967" r:id="rId399" tooltip="Открыть страницу о продукте" display="https://pbprog.ru/tk/pi-1653"/>
    <hyperlink ref="F972" r:id="rId400" tooltip="Открыть страницу о продукте" display="https://pbprog.ru/tk/pi-805"/>
    <hyperlink ref="F973" r:id="rId401" tooltip="Открыть страницу о продукте" display="https://pbprog.ru/tk/pi-369"/>
    <hyperlink ref="F974" r:id="rId402" tooltip="Открыть страницу о продукте" display="https://pbprog.ru/tk/pi-369"/>
    <hyperlink ref="F1081" r:id="rId403" tooltip="Открыть страницу о продукте" display="https://pbprog.ru/tk/pi-698"/>
    <hyperlink ref="F1082" r:id="rId404" tooltip="Открыть страницу о продукте" display="https://pbprog.ru/tk/pi-39"/>
    <hyperlink ref="F1088" r:id="rId405" tooltip="Открыть рецептуру блюда" display="https://pbprog.ru/tk/tu-496"/>
    <hyperlink ref="F1089" r:id="rId406" tooltip="Открыть страницу о продукте" display="https://pbprog.ru/tk/pi-1653"/>
    <hyperlink ref="F1090" r:id="rId407" tooltip="Открыть страницу о продукте" display="https://pbprog.ru/tk/pi-147"/>
    <hyperlink ref="F1091" r:id="rId408" tooltip="Открыть страницу о продукте" display="https://pbprog.ru/tk/pi-39"/>
    <hyperlink ref="F1105" r:id="rId409" tooltip="Открыть страницу о продукте" display="https://pbprog.ru/tk/pi-349"/>
    <hyperlink ref="F1106" r:id="rId410" tooltip="Открыть страницу о продукте" display="https://pbprog.ru/tk/pi-1800"/>
    <hyperlink ref="F1107" r:id="rId411" tooltip="Открыть страницу о продукте" display="https://pbprog.ru/tk/pi-1224"/>
    <hyperlink ref="F1108" r:id="rId412" tooltip="Открыть страницу о продукте" display="https://pbprog.ru/tk/pi-153"/>
    <hyperlink ref="F1109" r:id="rId413" tooltip="Открыть страницу о продукте" display="https://pbprog.ru/tk/pi-1181"/>
    <hyperlink ref="F1114" r:id="rId414" tooltip="Открыть страницу о продукте" display="https://pbprog.ru/tk/pi-284"/>
    <hyperlink ref="F1115" r:id="rId415" tooltip="Открыть страницу о продукте" display="https://pbprog.ru/tk/pi-95"/>
    <hyperlink ref="F1116" r:id="rId416" tooltip="Открыть страницу о продукте" display="https://pbprog.ru/tk/pi-97"/>
    <hyperlink ref="F1117" r:id="rId417" tooltip="Открыть страницу о продукте" display="https://pbprog.ru/tk/pi-102"/>
    <hyperlink ref="F1118" r:id="rId418" tooltip="Открыть страницу о продукте" display="https://pbprog.ru/tk/pi-1179"/>
    <hyperlink ref="F1119" r:id="rId419" tooltip="Открыть страницу о продукте" display="https://pbprog.ru/tk/pi-153"/>
    <hyperlink ref="F1120" r:id="rId420" tooltip="Открыть страницу о продукте" display="https://pbprog.ru/tk/pi-1181"/>
    <hyperlink ref="F1121" r:id="rId421" tooltip="Открыть страницу о продукте" display="https://pbprog.ru/tk/pi-1653"/>
    <hyperlink ref="F1122" r:id="rId422" tooltip="Открыть страницу о продукте" display="https://pbprog.ru/tk/pi-1642"/>
    <hyperlink ref="F1123" r:id="rId423" tooltip="Открыть страницу о продукте" display="https://pbprog.ru/tk/pi-39"/>
    <hyperlink ref="F1124" r:id="rId424" tooltip="Открыть страницу о продукте" display="https://pbprog.ru/tk/pi-1637"/>
    <hyperlink ref="F1129" r:id="rId425" tooltip="Открыть страницу о продукте" display="https://pbprog.ru/tk/pi-1219"/>
    <hyperlink ref="F1130" r:id="rId426" tooltip="Открыть страницу о продукте" display="https://pbprog.ru/tk/pi-39"/>
    <hyperlink ref="F1131" r:id="rId427" tooltip="Открыть страницу о продукте" display="https://pbprog.ru/tk/pi-327"/>
    <hyperlink ref="F1132" r:id="rId428" tooltip="Открыть страницу о продукте" display="https://pbprog.ru/tk/pi-1647"/>
    <hyperlink ref="F1156" r:id="rId429" tooltip="Открыть страницу о продукте" display="https://pbprog.ru/tk/pi-1647"/>
    <hyperlink ref="F476" r:id="rId430" display="javascript:void(0);"/>
    <hyperlink ref="F837" r:id="rId431" tooltip="Открыть страницу о продукте" display="https://pbprog.ru/tk/pi-1651"/>
    <hyperlink ref="F838" r:id="rId432" tooltip="Открыть страницу о продукте" display="https://pbprog.ru/tk/pi-484"/>
    <hyperlink ref="F839" r:id="rId433" tooltip="Открыть страницу о продукте" display="https://pbprog.ru/tk/pi-1183"/>
    <hyperlink ref="F840" r:id="rId434" tooltip="Открыть страницу о продукте" display="https://pbprog.ru/tk/pi-39"/>
    <hyperlink ref="F842" r:id="rId435" tooltip="Открыть страницу о продукте" display="https://pbprog.ru/tk/pi-1647"/>
    <hyperlink ref="F844" r:id="rId436" tooltip="Открыть страницу о продукте" display="https://pbprog.ru/tk/pi-1647"/>
  </hyperlinks>
  <pageMargins left="0.19685039370078741" right="0.19685039370078741" top="0.19685039370078741" bottom="0.19685039370078741" header="0.31496062992125984" footer="0.31496062992125984"/>
  <pageSetup paperSize="9" scale="41" fitToHeight="0" orientation="portrait" verticalDpi="0" r:id="rId437"/>
  <drawing r:id="rId438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4"/>
  <sheetViews>
    <sheetView tabSelected="1" zoomScale="70" zoomScaleNormal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P18" sqref="P18"/>
    </sheetView>
  </sheetViews>
  <sheetFormatPr defaultRowHeight="14.4" x14ac:dyDescent="0.3"/>
  <cols>
    <col min="1" max="1" width="6.33203125" customWidth="1"/>
    <col min="2" max="2" width="1.44140625" customWidth="1"/>
    <col min="3" max="4" width="0" hidden="1" customWidth="1"/>
    <col min="5" max="5" width="11.77734375" style="303" customWidth="1"/>
    <col min="6" max="6" width="59.77734375" style="303" customWidth="1"/>
    <col min="7" max="7" width="10.33203125" customWidth="1"/>
    <col min="8" max="8" width="9.6640625" customWidth="1"/>
    <col min="9" max="9" width="8.5546875" customWidth="1"/>
    <col min="11" max="11" width="11.6640625" style="275" customWidth="1"/>
    <col min="12" max="12" width="7.88671875" customWidth="1"/>
    <col min="13" max="13" width="12.44140625" customWidth="1"/>
    <col min="14" max="14" width="11.6640625" customWidth="1"/>
  </cols>
  <sheetData>
    <row r="1" spans="1:18" ht="15" thickBot="1" x14ac:dyDescent="0.35">
      <c r="A1" t="s">
        <v>244</v>
      </c>
      <c r="G1" s="254" t="s">
        <v>138</v>
      </c>
      <c r="H1" s="255" t="s">
        <v>139</v>
      </c>
      <c r="I1" s="256" t="s">
        <v>140</v>
      </c>
      <c r="J1" s="159" t="s">
        <v>141</v>
      </c>
      <c r="L1">
        <v>195</v>
      </c>
      <c r="M1" s="158">
        <f>(K3+K109+K235+K356+K470+K591+K727+K832+K942+K1057)/10</f>
        <v>194.05385426000001</v>
      </c>
      <c r="N1" s="284">
        <f>L1-M1</f>
        <v>0.94614573999999152</v>
      </c>
    </row>
    <row r="2" spans="1:18" ht="15" thickBot="1" x14ac:dyDescent="0.35"/>
    <row r="3" spans="1:18" s="273" customFormat="1" ht="21.6" thickBot="1" x14ac:dyDescent="0.45">
      <c r="E3" s="304"/>
      <c r="F3" s="464" t="s">
        <v>127</v>
      </c>
      <c r="I3" s="274"/>
      <c r="K3" s="463">
        <f>K6+K16+K33+K36+K39+K47+K66+K78+K97+K100+K104+K106</f>
        <v>223.04867999999999</v>
      </c>
    </row>
    <row r="4" spans="1:18" ht="21.6" thickBot="1" x14ac:dyDescent="0.35">
      <c r="A4" t="e">
        <f>(G28+G126+G213+G247+G344+G381+G443+G484+#REF!+G577+G607+G623+G707+G739+G748+#REF!+G858+G959+G1047+G1071+G1086+G1121+G1161)/10</f>
        <v>#REF!</v>
      </c>
      <c r="E4" s="447" t="s">
        <v>453</v>
      </c>
      <c r="F4" s="446" t="s">
        <v>446</v>
      </c>
      <c r="I4" s="96"/>
      <c r="K4" s="277"/>
      <c r="P4" s="692" t="s">
        <v>567</v>
      </c>
      <c r="Q4" s="692" t="s">
        <v>566</v>
      </c>
      <c r="R4" s="693" t="s">
        <v>568</v>
      </c>
    </row>
    <row r="5" spans="1:18" ht="16.2" thickBot="1" x14ac:dyDescent="0.35">
      <c r="A5" t="s">
        <v>217</v>
      </c>
      <c r="F5" s="306" t="s">
        <v>136</v>
      </c>
      <c r="I5" s="96"/>
      <c r="K5" s="277"/>
      <c r="P5" s="687">
        <f>(K6+K16+K33+K36+K118+K132+K135+K148+K237+K251+K262+K270+K358+K372+K389+K479+K489+K501+K509+K600+K614+K616+K626+K734+K743+K760+K768+K836+K847+K849+K944+K958+K969+K977+K1066+K1077+K1094)/10</f>
        <v>70.468952000000016</v>
      </c>
      <c r="Q5" s="686">
        <f>(K39+K47+K66+K78+K97+K100+K161+K170+K187+K204+K218+K274+K282+K304+K313+K336+K348+K400+K408+K427+K435+K450+K453+K514+K521+K535+K542+K568+K582+K637+K645+K661+K670+K699+K710+K772+K780+K798+K806+K820+K824+K866+K873+K893+K911+K925+K980+K987+K1003+K1015+K1038+K1049+K1103+K1112+K1126+K1134+K1159+K1163)/10</f>
        <v>88.521902259999962</v>
      </c>
      <c r="R5" s="688">
        <f>(K104+K106+K222+K233+K351+K353+K456+K467+K585+K587+K713+K724+K827+K829+K928+K939+K1052+K1054+K1166+K1177)/10</f>
        <v>35.063000000000002</v>
      </c>
    </row>
    <row r="6" spans="1:18" ht="16.2" thickBot="1" x14ac:dyDescent="0.35">
      <c r="F6" s="307" t="s">
        <v>137</v>
      </c>
      <c r="G6" s="106" t="s">
        <v>138</v>
      </c>
      <c r="H6" s="107" t="s">
        <v>139</v>
      </c>
      <c r="I6" s="108" t="s">
        <v>140</v>
      </c>
      <c r="J6" s="109" t="s">
        <v>141</v>
      </c>
      <c r="K6" s="449">
        <f>J7+J9+J12+J14</f>
        <v>52.402079999999998</v>
      </c>
      <c r="P6" s="689">
        <v>71</v>
      </c>
      <c r="Q6" s="690">
        <v>89</v>
      </c>
      <c r="R6" s="691">
        <v>35</v>
      </c>
    </row>
    <row r="7" spans="1:18" ht="16.2" thickBot="1" x14ac:dyDescent="0.35">
      <c r="F7" s="308" t="s">
        <v>142</v>
      </c>
      <c r="G7" s="111">
        <v>123.08</v>
      </c>
      <c r="H7" s="112">
        <v>123.08</v>
      </c>
      <c r="I7" s="113">
        <v>245</v>
      </c>
      <c r="J7" s="114">
        <f>G7*I7/1000</f>
        <v>30.154599999999999</v>
      </c>
      <c r="K7" s="450"/>
      <c r="M7" s="158">
        <f>J7+J125+J243+J606+J812+J837+J955</f>
        <v>67.071600000000004</v>
      </c>
      <c r="N7">
        <f>G7+G125+G243+G606+G812+G837+G955</f>
        <v>371.28</v>
      </c>
    </row>
    <row r="8" spans="1:18" ht="16.2" thickBot="1" x14ac:dyDescent="0.35">
      <c r="F8" s="308" t="s">
        <v>143</v>
      </c>
      <c r="G8" s="111">
        <v>138</v>
      </c>
      <c r="H8" s="112">
        <v>138</v>
      </c>
      <c r="I8" s="113"/>
      <c r="J8" s="114"/>
      <c r="K8" s="450"/>
    </row>
    <row r="9" spans="1:18" ht="16.2" thickBot="1" x14ac:dyDescent="0.35">
      <c r="F9" s="308" t="s">
        <v>144</v>
      </c>
      <c r="G9" s="111">
        <v>76.92</v>
      </c>
      <c r="H9" s="112">
        <v>76.92</v>
      </c>
      <c r="I9" s="113">
        <v>69</v>
      </c>
      <c r="J9" s="114">
        <f>G9*I9/1000</f>
        <v>5.3074800000000009</v>
      </c>
      <c r="K9" s="450"/>
    </row>
    <row r="10" spans="1:18" ht="16.2" thickBot="1" x14ac:dyDescent="0.35">
      <c r="F10" s="308" t="s">
        <v>145</v>
      </c>
      <c r="G10" s="111">
        <v>51.7</v>
      </c>
      <c r="H10" s="112">
        <v>51.7</v>
      </c>
      <c r="I10" s="113"/>
      <c r="J10" s="114"/>
      <c r="K10" s="450"/>
    </row>
    <row r="11" spans="1:18" ht="16.2" thickBot="1" x14ac:dyDescent="0.35">
      <c r="F11" s="309" t="s">
        <v>146</v>
      </c>
      <c r="G11" s="116" t="s">
        <v>147</v>
      </c>
      <c r="H11" s="117">
        <v>190</v>
      </c>
      <c r="I11" s="113"/>
      <c r="J11" s="114"/>
      <c r="K11" s="450"/>
    </row>
    <row r="12" spans="1:18" ht="16.2" thickBot="1" x14ac:dyDescent="0.35">
      <c r="F12" s="308" t="s">
        <v>148</v>
      </c>
      <c r="G12" s="111">
        <v>7.7</v>
      </c>
      <c r="H12" s="112">
        <v>7.7</v>
      </c>
      <c r="I12" s="113">
        <v>1100</v>
      </c>
      <c r="J12" s="114">
        <f>G12*I12/1000</f>
        <v>8.4700000000000006</v>
      </c>
      <c r="K12" s="450"/>
    </row>
    <row r="13" spans="1:18" ht="16.2" thickBot="1" x14ac:dyDescent="0.35">
      <c r="F13" s="309" t="s">
        <v>149</v>
      </c>
      <c r="G13" s="116" t="s">
        <v>147</v>
      </c>
      <c r="H13" s="117">
        <v>183</v>
      </c>
      <c r="I13" s="113"/>
      <c r="J13" s="114"/>
      <c r="K13" s="450"/>
    </row>
    <row r="14" spans="1:18" ht="16.2" thickBot="1" x14ac:dyDescent="0.35">
      <c r="F14" s="308" t="s">
        <v>148</v>
      </c>
      <c r="G14" s="111">
        <v>7.7</v>
      </c>
      <c r="H14" s="112">
        <v>7.7</v>
      </c>
      <c r="I14" s="113">
        <v>1100</v>
      </c>
      <c r="J14" s="114">
        <f>G14*I14/1000</f>
        <v>8.4700000000000006</v>
      </c>
      <c r="K14" s="450"/>
    </row>
    <row r="15" spans="1:18" ht="15.6" x14ac:dyDescent="0.3">
      <c r="F15" s="310"/>
      <c r="I15" s="96"/>
      <c r="K15" s="450"/>
    </row>
    <row r="16" spans="1:18" ht="21" x14ac:dyDescent="0.3">
      <c r="F16" s="445" t="s">
        <v>448</v>
      </c>
      <c r="G16" s="119"/>
      <c r="H16" s="119"/>
      <c r="I16" s="120"/>
      <c r="J16" s="121"/>
      <c r="K16" s="449">
        <f>J23</f>
        <v>3.5700000000000003</v>
      </c>
    </row>
    <row r="17" spans="5:11" ht="15.6" x14ac:dyDescent="0.3">
      <c r="E17"/>
      <c r="F17" s="613" t="s">
        <v>151</v>
      </c>
      <c r="G17" s="613"/>
      <c r="H17" s="613"/>
      <c r="I17" s="613"/>
      <c r="J17" s="613"/>
      <c r="K17" s="451"/>
    </row>
    <row r="18" spans="5:11" ht="16.2" thickBot="1" x14ac:dyDescent="0.35">
      <c r="E18"/>
      <c r="F18" s="312" t="s">
        <v>136</v>
      </c>
      <c r="G18" s="119"/>
      <c r="H18" s="119"/>
      <c r="I18" s="120"/>
      <c r="J18" s="121"/>
      <c r="K18" s="450"/>
    </row>
    <row r="19" spans="5:11" ht="16.2" thickBot="1" x14ac:dyDescent="0.35">
      <c r="E19"/>
      <c r="F19" s="313" t="s">
        <v>137</v>
      </c>
      <c r="G19" s="124" t="s">
        <v>138</v>
      </c>
      <c r="H19" s="125" t="s">
        <v>139</v>
      </c>
      <c r="I19" s="120"/>
      <c r="J19" s="121"/>
      <c r="K19" s="450"/>
    </row>
    <row r="20" spans="5:11" ht="16.2" thickBot="1" x14ac:dyDescent="0.35">
      <c r="E20"/>
      <c r="F20" s="314" t="s">
        <v>153</v>
      </c>
      <c r="G20" s="127">
        <v>1</v>
      </c>
      <c r="H20" s="128">
        <v>1</v>
      </c>
      <c r="I20" s="120" t="s">
        <v>449</v>
      </c>
      <c r="J20" s="129">
        <f>G20*I20/1000</f>
        <v>0.65</v>
      </c>
      <c r="K20" s="450"/>
    </row>
    <row r="21" spans="5:11" ht="16.2" thickBot="1" x14ac:dyDescent="0.35">
      <c r="E21"/>
      <c r="F21" s="314" t="s">
        <v>155</v>
      </c>
      <c r="G21" s="127">
        <v>54</v>
      </c>
      <c r="H21" s="128">
        <v>54</v>
      </c>
      <c r="I21" s="120"/>
      <c r="J21" s="121"/>
      <c r="K21" s="450"/>
    </row>
    <row r="22" spans="5:11" ht="15.6" x14ac:dyDescent="0.3">
      <c r="E22"/>
      <c r="F22" s="315"/>
      <c r="G22" s="131"/>
      <c r="H22" s="131"/>
      <c r="I22" s="120"/>
      <c r="J22" s="121"/>
      <c r="K22" s="450"/>
    </row>
    <row r="23" spans="5:11" ht="21" x14ac:dyDescent="0.3">
      <c r="E23"/>
      <c r="F23" s="445" t="s">
        <v>499</v>
      </c>
      <c r="G23" s="119"/>
      <c r="H23" s="119"/>
      <c r="I23" s="120"/>
      <c r="J23" s="133">
        <f>J27+J28+J29</f>
        <v>3.5700000000000003</v>
      </c>
      <c r="K23" s="450"/>
    </row>
    <row r="24" spans="5:11" ht="15.6" x14ac:dyDescent="0.3">
      <c r="E24"/>
      <c r="F24" s="613" t="s">
        <v>151</v>
      </c>
      <c r="G24" s="613"/>
      <c r="H24" s="613"/>
      <c r="I24" s="613"/>
      <c r="J24" s="613"/>
      <c r="K24" s="450"/>
    </row>
    <row r="25" spans="5:11" ht="16.2" thickBot="1" x14ac:dyDescent="0.35">
      <c r="E25"/>
      <c r="F25" s="312" t="s">
        <v>136</v>
      </c>
      <c r="G25" s="119"/>
      <c r="H25" s="119"/>
      <c r="I25" s="120"/>
      <c r="J25" s="121"/>
      <c r="K25" s="450"/>
    </row>
    <row r="26" spans="5:11" ht="16.2" thickBot="1" x14ac:dyDescent="0.35">
      <c r="E26"/>
      <c r="F26" s="313" t="s">
        <v>137</v>
      </c>
      <c r="G26" s="124" t="s">
        <v>138</v>
      </c>
      <c r="H26" s="125" t="s">
        <v>139</v>
      </c>
      <c r="I26" s="120"/>
      <c r="J26" s="121"/>
      <c r="K26" s="450"/>
    </row>
    <row r="27" spans="5:11" ht="16.2" thickBot="1" x14ac:dyDescent="0.35">
      <c r="E27"/>
      <c r="F27" s="314" t="s">
        <v>500</v>
      </c>
      <c r="G27" s="134" t="s">
        <v>147</v>
      </c>
      <c r="H27" s="128">
        <v>50</v>
      </c>
      <c r="I27" s="120"/>
      <c r="J27" s="133">
        <f>J20</f>
        <v>0.65</v>
      </c>
      <c r="K27" s="450"/>
    </row>
    <row r="28" spans="5:11" ht="16.2" thickBot="1" x14ac:dyDescent="0.35">
      <c r="E28"/>
      <c r="F28" s="314" t="s">
        <v>158</v>
      </c>
      <c r="G28" s="127">
        <v>15</v>
      </c>
      <c r="H28" s="128">
        <v>15</v>
      </c>
      <c r="I28" s="120" t="s">
        <v>552</v>
      </c>
      <c r="J28" s="135">
        <f>G28*I28/1000</f>
        <v>1.2</v>
      </c>
      <c r="K28" s="450"/>
    </row>
    <row r="29" spans="5:11" ht="16.2" thickBot="1" x14ac:dyDescent="0.35">
      <c r="E29"/>
      <c r="F29" s="314" t="s">
        <v>160</v>
      </c>
      <c r="G29" s="127">
        <v>8</v>
      </c>
      <c r="H29" s="128">
        <v>7</v>
      </c>
      <c r="I29" s="120" t="s">
        <v>420</v>
      </c>
      <c r="J29" s="135">
        <f>G29*I29/1000</f>
        <v>1.72</v>
      </c>
      <c r="K29" s="450"/>
    </row>
    <row r="30" spans="5:11" ht="16.2" thickBot="1" x14ac:dyDescent="0.35">
      <c r="E30"/>
      <c r="F30" s="314" t="s">
        <v>155</v>
      </c>
      <c r="G30" s="127">
        <v>150</v>
      </c>
      <c r="H30" s="128">
        <v>150</v>
      </c>
      <c r="I30" s="120"/>
      <c r="J30" s="121"/>
      <c r="K30" s="450"/>
    </row>
    <row r="31" spans="5:11" ht="15.6" x14ac:dyDescent="0.3">
      <c r="E31"/>
      <c r="F31" s="317"/>
      <c r="G31" s="137"/>
      <c r="H31" s="137"/>
      <c r="I31" s="120"/>
      <c r="J31" s="129"/>
      <c r="K31" s="450"/>
    </row>
    <row r="32" spans="5:11" ht="21" x14ac:dyDescent="0.3">
      <c r="E32"/>
      <c r="F32" s="454" t="s">
        <v>447</v>
      </c>
      <c r="G32" s="137"/>
      <c r="H32" s="137"/>
      <c r="I32" s="120"/>
      <c r="J32" s="129"/>
      <c r="K32" s="450"/>
    </row>
    <row r="33" spans="5:11" ht="15.6" x14ac:dyDescent="0.3">
      <c r="E33"/>
      <c r="F33" s="318" t="s">
        <v>58</v>
      </c>
      <c r="G33" s="139">
        <v>60</v>
      </c>
      <c r="H33" s="139">
        <v>60</v>
      </c>
      <c r="I33" s="120" t="s">
        <v>565</v>
      </c>
      <c r="J33" s="129">
        <f>G33*I33/1000</f>
        <v>3.306</v>
      </c>
      <c r="K33" s="449">
        <f>J33</f>
        <v>3.306</v>
      </c>
    </row>
    <row r="34" spans="5:11" ht="15.6" x14ac:dyDescent="0.3">
      <c r="J34" s="129"/>
      <c r="K34" s="452"/>
    </row>
    <row r="35" spans="5:11" ht="21" x14ac:dyDescent="0.4">
      <c r="F35" s="455" t="s">
        <v>542</v>
      </c>
      <c r="J35" s="129"/>
      <c r="K35" s="452"/>
    </row>
    <row r="36" spans="5:11" ht="15.6" x14ac:dyDescent="0.3">
      <c r="E36"/>
      <c r="F36" s="303" t="s">
        <v>436</v>
      </c>
      <c r="G36">
        <v>180</v>
      </c>
      <c r="I36">
        <v>200</v>
      </c>
      <c r="J36" s="129">
        <f t="shared" ref="J36" si="0">G36*I36/1000</f>
        <v>36</v>
      </c>
      <c r="K36" s="453">
        <f>G36*I36/1000</f>
        <v>36</v>
      </c>
    </row>
    <row r="37" spans="5:11" ht="15.6" x14ac:dyDescent="0.3">
      <c r="K37" s="452"/>
    </row>
    <row r="38" spans="5:11" ht="16.2" thickBot="1" x14ac:dyDescent="0.35">
      <c r="K38" s="452"/>
    </row>
    <row r="39" spans="5:11" ht="21.6" thickBot="1" x14ac:dyDescent="0.35">
      <c r="E39" s="447" t="s">
        <v>455</v>
      </c>
      <c r="F39" s="456" t="s">
        <v>456</v>
      </c>
      <c r="K39" s="453">
        <f>J41+J42+J44+J45</f>
        <v>11.255899999999999</v>
      </c>
    </row>
    <row r="40" spans="5:11" ht="16.2" thickBot="1" x14ac:dyDescent="0.35">
      <c r="E40"/>
      <c r="F40" s="320" t="s">
        <v>137</v>
      </c>
      <c r="G40" s="106" t="s">
        <v>138</v>
      </c>
      <c r="H40" s="107" t="s">
        <v>139</v>
      </c>
      <c r="K40" s="452"/>
    </row>
    <row r="41" spans="5:11" ht="16.2" thickBot="1" x14ac:dyDescent="0.35">
      <c r="E41"/>
      <c r="F41" s="321" t="s">
        <v>246</v>
      </c>
      <c r="G41" s="111">
        <v>57</v>
      </c>
      <c r="H41" s="112">
        <v>48</v>
      </c>
      <c r="I41">
        <v>100</v>
      </c>
      <c r="J41">
        <f>G41*I41/1000</f>
        <v>5.7</v>
      </c>
      <c r="K41" s="452"/>
    </row>
    <row r="42" spans="5:11" ht="16.2" thickBot="1" x14ac:dyDescent="0.35">
      <c r="E42"/>
      <c r="F42" s="321" t="s">
        <v>247</v>
      </c>
      <c r="G42" s="111">
        <v>44</v>
      </c>
      <c r="H42" s="112">
        <v>35</v>
      </c>
      <c r="I42">
        <v>95</v>
      </c>
      <c r="J42">
        <f t="shared" ref="J42:J45" si="1">G42*I42/1000</f>
        <v>4.18</v>
      </c>
      <c r="K42" s="452"/>
    </row>
    <row r="43" spans="5:11" ht="16.2" thickBot="1" x14ac:dyDescent="0.35">
      <c r="E43"/>
      <c r="F43" s="321" t="s">
        <v>248</v>
      </c>
      <c r="G43" s="111">
        <v>15</v>
      </c>
      <c r="H43" s="112">
        <v>12</v>
      </c>
      <c r="K43" s="452"/>
    </row>
    <row r="44" spans="5:11" ht="16.2" thickBot="1" x14ac:dyDescent="0.35">
      <c r="E44"/>
      <c r="F44" s="321" t="s">
        <v>249</v>
      </c>
      <c r="G44" s="111">
        <v>14</v>
      </c>
      <c r="H44" s="112">
        <v>12</v>
      </c>
      <c r="I44">
        <v>35</v>
      </c>
      <c r="J44">
        <f t="shared" si="1"/>
        <v>0.49</v>
      </c>
      <c r="K44" s="452"/>
    </row>
    <row r="45" spans="5:11" ht="16.2" thickBot="1" x14ac:dyDescent="0.35">
      <c r="E45"/>
      <c r="F45" s="321" t="s">
        <v>250</v>
      </c>
      <c r="G45" s="111">
        <v>5</v>
      </c>
      <c r="H45" s="112">
        <v>5</v>
      </c>
      <c r="I45">
        <v>177.18</v>
      </c>
      <c r="J45">
        <f t="shared" si="1"/>
        <v>0.88590000000000013</v>
      </c>
      <c r="K45" s="452"/>
    </row>
    <row r="46" spans="5:11" ht="15.6" x14ac:dyDescent="0.3">
      <c r="K46" s="452"/>
    </row>
    <row r="47" spans="5:11" ht="21" x14ac:dyDescent="0.3">
      <c r="E47"/>
      <c r="F47" s="456" t="s">
        <v>251</v>
      </c>
      <c r="K47" s="453">
        <f>J50+J53+J56+J57+J58+J63+J64</f>
        <v>8.5214499999999997</v>
      </c>
    </row>
    <row r="48" spans="5:11" ht="16.2" thickBot="1" x14ac:dyDescent="0.35">
      <c r="E48"/>
      <c r="F48" s="322" t="s">
        <v>252</v>
      </c>
      <c r="K48" s="452"/>
    </row>
    <row r="49" spans="5:11" ht="16.2" thickBot="1" x14ac:dyDescent="0.35">
      <c r="E49"/>
      <c r="F49" s="323" t="s">
        <v>137</v>
      </c>
      <c r="G49" s="419" t="s">
        <v>138</v>
      </c>
      <c r="H49" s="420" t="s">
        <v>139</v>
      </c>
      <c r="I49" s="421"/>
      <c r="J49" s="421"/>
      <c r="K49" s="452"/>
    </row>
    <row r="50" spans="5:11" ht="16.2" thickBot="1" x14ac:dyDescent="0.35">
      <c r="E50"/>
      <c r="F50" s="321" t="s">
        <v>253</v>
      </c>
      <c r="G50" s="422">
        <v>100</v>
      </c>
      <c r="H50" s="423">
        <v>75</v>
      </c>
      <c r="I50" s="421">
        <v>70</v>
      </c>
      <c r="J50" s="421">
        <f>G50*I50/1000</f>
        <v>7</v>
      </c>
      <c r="K50" s="452"/>
    </row>
    <row r="51" spans="5:11" ht="16.2" thickBot="1" x14ac:dyDescent="0.35">
      <c r="E51"/>
      <c r="F51" s="321" t="s">
        <v>254</v>
      </c>
      <c r="G51" s="422">
        <v>2</v>
      </c>
      <c r="H51" s="423">
        <v>2</v>
      </c>
      <c r="I51" s="421"/>
      <c r="J51" s="421"/>
      <c r="K51" s="452"/>
    </row>
    <row r="52" spans="5:11" ht="16.2" thickBot="1" x14ac:dyDescent="0.35">
      <c r="E52"/>
      <c r="F52" s="321" t="s">
        <v>255</v>
      </c>
      <c r="G52" s="422">
        <v>2</v>
      </c>
      <c r="H52" s="423">
        <v>2</v>
      </c>
      <c r="I52" s="421"/>
      <c r="J52" s="421"/>
      <c r="K52" s="452"/>
    </row>
    <row r="53" spans="5:11" ht="16.2" thickBot="1" x14ac:dyDescent="0.35">
      <c r="E53"/>
      <c r="F53" s="321" t="s">
        <v>256</v>
      </c>
      <c r="G53" s="422">
        <v>2</v>
      </c>
      <c r="H53" s="423">
        <v>2</v>
      </c>
      <c r="I53" s="421">
        <v>59</v>
      </c>
      <c r="J53" s="421">
        <f>G53*I53/1000</f>
        <v>0.11799999999999999</v>
      </c>
      <c r="K53" s="452"/>
    </row>
    <row r="54" spans="5:11" ht="16.2" thickBot="1" x14ac:dyDescent="0.35">
      <c r="E54"/>
      <c r="F54" s="321" t="s">
        <v>257</v>
      </c>
      <c r="G54" s="424" t="s">
        <v>147</v>
      </c>
      <c r="H54" s="423">
        <v>2</v>
      </c>
      <c r="I54" s="421"/>
      <c r="J54" s="421"/>
      <c r="K54" s="452"/>
    </row>
    <row r="55" spans="5:11" ht="16.2" thickBot="1" x14ac:dyDescent="0.35">
      <c r="E55"/>
      <c r="F55" s="321" t="s">
        <v>258</v>
      </c>
      <c r="G55" s="422">
        <v>2</v>
      </c>
      <c r="H55" s="423">
        <v>2</v>
      </c>
      <c r="I55" s="421"/>
      <c r="J55" s="421"/>
      <c r="K55" s="452"/>
    </row>
    <row r="56" spans="5:11" ht="16.2" thickBot="1" x14ac:dyDescent="0.35">
      <c r="E56"/>
      <c r="F56" s="321" t="s">
        <v>259</v>
      </c>
      <c r="G56" s="422">
        <v>12.5</v>
      </c>
      <c r="H56" s="423">
        <v>10</v>
      </c>
      <c r="I56" s="421">
        <v>40</v>
      </c>
      <c r="J56" s="421">
        <f>G56*I56/1000</f>
        <v>0.5</v>
      </c>
      <c r="K56" s="452"/>
    </row>
    <row r="57" spans="5:11" ht="16.2" thickBot="1" x14ac:dyDescent="0.35">
      <c r="E57"/>
      <c r="F57" s="321" t="s">
        <v>260</v>
      </c>
      <c r="G57" s="422">
        <v>12</v>
      </c>
      <c r="H57" s="423">
        <v>10</v>
      </c>
      <c r="I57" s="421">
        <v>35</v>
      </c>
      <c r="J57" s="421">
        <f>G57*I57/1000</f>
        <v>0.42</v>
      </c>
      <c r="K57" s="452"/>
    </row>
    <row r="58" spans="5:11" ht="16.2" thickBot="1" x14ac:dyDescent="0.35">
      <c r="E58"/>
      <c r="F58" s="321" t="s">
        <v>250</v>
      </c>
      <c r="G58" s="422">
        <v>2.5</v>
      </c>
      <c r="H58" s="423">
        <v>2.5</v>
      </c>
      <c r="I58" s="421">
        <v>177.18</v>
      </c>
      <c r="J58" s="421">
        <f>G58*I58/1000</f>
        <v>0.44295000000000007</v>
      </c>
      <c r="K58" s="452"/>
    </row>
    <row r="59" spans="5:11" ht="16.2" thickBot="1" x14ac:dyDescent="0.35">
      <c r="E59"/>
      <c r="F59" s="457" t="s">
        <v>261</v>
      </c>
      <c r="G59" s="422" t="s">
        <v>147</v>
      </c>
      <c r="H59" s="423">
        <v>175</v>
      </c>
      <c r="I59" s="421"/>
      <c r="J59" s="421"/>
      <c r="K59" s="452"/>
    </row>
    <row r="60" spans="5:11" ht="16.2" thickBot="1" x14ac:dyDescent="0.35">
      <c r="E60"/>
      <c r="F60" s="321" t="s">
        <v>262</v>
      </c>
      <c r="G60" s="422">
        <v>175</v>
      </c>
      <c r="H60" s="423">
        <v>175</v>
      </c>
      <c r="I60" s="421"/>
      <c r="J60" s="421"/>
      <c r="K60" s="452"/>
    </row>
    <row r="61" spans="5:11" ht="16.2" thickBot="1" x14ac:dyDescent="0.35">
      <c r="E61"/>
      <c r="F61" s="321" t="s">
        <v>263</v>
      </c>
      <c r="G61" s="422">
        <v>175</v>
      </c>
      <c r="H61" s="423">
        <v>175</v>
      </c>
      <c r="I61" s="421"/>
      <c r="J61" s="421"/>
      <c r="K61" s="452"/>
    </row>
    <row r="62" spans="5:11" ht="16.2" thickBot="1" x14ac:dyDescent="0.35">
      <c r="E62"/>
      <c r="F62" s="321" t="s">
        <v>145</v>
      </c>
      <c r="G62" s="422">
        <v>175</v>
      </c>
      <c r="H62" s="423">
        <v>175</v>
      </c>
      <c r="I62" s="421"/>
      <c r="J62" s="421"/>
      <c r="K62" s="452"/>
    </row>
    <row r="63" spans="5:11" ht="16.2" thickBot="1" x14ac:dyDescent="0.35">
      <c r="E63"/>
      <c r="F63" s="321" t="s">
        <v>264</v>
      </c>
      <c r="G63" s="422">
        <v>0.01</v>
      </c>
      <c r="H63" s="423">
        <v>0.01</v>
      </c>
      <c r="I63" s="425">
        <v>1050</v>
      </c>
      <c r="J63" s="421">
        <f>G63*I63/1000</f>
        <v>1.0500000000000001E-2</v>
      </c>
      <c r="K63" s="452"/>
    </row>
    <row r="64" spans="5:11" ht="16.2" thickBot="1" x14ac:dyDescent="0.35">
      <c r="E64"/>
      <c r="F64" s="321" t="s">
        <v>265</v>
      </c>
      <c r="G64" s="422">
        <v>1.5</v>
      </c>
      <c r="H64" s="423">
        <v>1.5</v>
      </c>
      <c r="I64" s="421">
        <v>20</v>
      </c>
      <c r="J64" s="421">
        <f>G64*I64/1000</f>
        <v>0.03</v>
      </c>
      <c r="K64" s="452"/>
    </row>
    <row r="65" spans="5:11" ht="15.6" x14ac:dyDescent="0.3">
      <c r="K65" s="452"/>
    </row>
    <row r="66" spans="5:11" ht="21" x14ac:dyDescent="0.3">
      <c r="E66"/>
      <c r="F66" s="456" t="s">
        <v>266</v>
      </c>
      <c r="K66" s="453">
        <f>J73+J76</f>
        <v>16.064</v>
      </c>
    </row>
    <row r="67" spans="5:11" ht="15.6" x14ac:dyDescent="0.3">
      <c r="E67"/>
      <c r="F67" s="324" t="s">
        <v>267</v>
      </c>
      <c r="K67" s="452"/>
    </row>
    <row r="68" spans="5:11" ht="15.6" x14ac:dyDescent="0.3">
      <c r="E68"/>
      <c r="F68" s="324" t="s">
        <v>166</v>
      </c>
      <c r="K68" s="452"/>
    </row>
    <row r="69" spans="5:11" ht="15.6" x14ac:dyDescent="0.3">
      <c r="K69" s="452"/>
    </row>
    <row r="70" spans="5:11" ht="15.6" x14ac:dyDescent="0.3">
      <c r="E70"/>
      <c r="F70" s="325" t="s">
        <v>167</v>
      </c>
      <c r="K70" s="452"/>
    </row>
    <row r="71" spans="5:11" ht="16.2" thickBot="1" x14ac:dyDescent="0.35">
      <c r="E71"/>
      <c r="F71" s="322" t="s">
        <v>136</v>
      </c>
      <c r="K71" s="452"/>
    </row>
    <row r="72" spans="5:11" ht="16.2" thickBot="1" x14ac:dyDescent="0.35">
      <c r="E72"/>
      <c r="F72" s="323" t="s">
        <v>137</v>
      </c>
      <c r="G72" s="419" t="s">
        <v>138</v>
      </c>
      <c r="H72" s="420" t="s">
        <v>139</v>
      </c>
      <c r="I72" s="421"/>
      <c r="J72" s="421"/>
      <c r="K72" s="452"/>
    </row>
    <row r="73" spans="5:11" ht="16.2" thickBot="1" x14ac:dyDescent="0.35">
      <c r="E73"/>
      <c r="F73" s="321" t="s">
        <v>269</v>
      </c>
      <c r="G73" s="422">
        <v>92</v>
      </c>
      <c r="H73" s="423">
        <v>92</v>
      </c>
      <c r="I73" s="421">
        <v>67</v>
      </c>
      <c r="J73" s="421">
        <f>G73*I73/1000</f>
        <v>6.1639999999999997</v>
      </c>
      <c r="K73" s="452"/>
    </row>
    <row r="74" spans="5:11" ht="16.2" thickBot="1" x14ac:dyDescent="0.35">
      <c r="E74"/>
      <c r="F74" s="321" t="s">
        <v>155</v>
      </c>
      <c r="G74" s="422">
        <v>136</v>
      </c>
      <c r="H74" s="423">
        <v>136</v>
      </c>
      <c r="I74" s="421"/>
      <c r="J74" s="421"/>
      <c r="K74" s="452"/>
    </row>
    <row r="75" spans="5:11" ht="16.2" thickBot="1" x14ac:dyDescent="0.35">
      <c r="E75"/>
      <c r="F75" s="326" t="s">
        <v>270</v>
      </c>
      <c r="G75" s="424" t="s">
        <v>147</v>
      </c>
      <c r="H75" s="426">
        <v>192</v>
      </c>
      <c r="I75" s="421"/>
      <c r="J75" s="421"/>
      <c r="K75" s="452"/>
    </row>
    <row r="76" spans="5:11" ht="16.2" thickBot="1" x14ac:dyDescent="0.35">
      <c r="E76"/>
      <c r="F76" s="321" t="s">
        <v>148</v>
      </c>
      <c r="G76" s="422">
        <v>9</v>
      </c>
      <c r="H76" s="423">
        <v>9</v>
      </c>
      <c r="I76" s="421">
        <v>1100</v>
      </c>
      <c r="J76" s="421">
        <f>G76*I76/1000</f>
        <v>9.9</v>
      </c>
      <c r="K76" s="452"/>
    </row>
    <row r="77" spans="5:11" ht="15.6" x14ac:dyDescent="0.3">
      <c r="K77" s="452"/>
    </row>
    <row r="78" spans="5:11" ht="21" x14ac:dyDescent="0.3">
      <c r="E78"/>
      <c r="F78" s="456" t="s">
        <v>271</v>
      </c>
      <c r="K78" s="453">
        <f>J86+J89+J90+J92+J94</f>
        <v>41.855249999999998</v>
      </c>
    </row>
    <row r="79" spans="5:11" ht="15.6" x14ac:dyDescent="0.3">
      <c r="E79"/>
      <c r="F79" s="328" t="s">
        <v>272</v>
      </c>
      <c r="K79" s="452"/>
    </row>
    <row r="80" spans="5:11" ht="15.6" x14ac:dyDescent="0.3">
      <c r="E80"/>
      <c r="F80" s="328" t="s">
        <v>166</v>
      </c>
      <c r="K80" s="452"/>
    </row>
    <row r="81" spans="5:11" ht="15.6" x14ac:dyDescent="0.3">
      <c r="K81" s="452"/>
    </row>
    <row r="82" spans="5:11" ht="15.6" x14ac:dyDescent="0.3">
      <c r="E82"/>
      <c r="F82" s="325" t="s">
        <v>167</v>
      </c>
      <c r="K82" s="452"/>
    </row>
    <row r="83" spans="5:11" ht="16.2" thickBot="1" x14ac:dyDescent="0.35">
      <c r="E83"/>
      <c r="F83" s="329" t="s">
        <v>273</v>
      </c>
      <c r="K83" s="452"/>
    </row>
    <row r="84" spans="5:11" ht="16.2" thickBot="1" x14ac:dyDescent="0.35">
      <c r="E84"/>
      <c r="F84" s="320" t="s">
        <v>137</v>
      </c>
      <c r="G84" s="106" t="s">
        <v>138</v>
      </c>
      <c r="H84" s="107" t="s">
        <v>139</v>
      </c>
      <c r="K84" s="452"/>
    </row>
    <row r="85" spans="5:11" ht="16.2" thickBot="1" x14ac:dyDescent="0.35">
      <c r="E85"/>
      <c r="F85" s="321" t="s">
        <v>274</v>
      </c>
      <c r="G85" s="111">
        <v>100</v>
      </c>
      <c r="H85" s="459">
        <v>73.75</v>
      </c>
      <c r="K85" s="452"/>
    </row>
    <row r="86" spans="5:11" ht="16.2" thickBot="1" x14ac:dyDescent="0.35">
      <c r="E86"/>
      <c r="F86" s="321" t="s">
        <v>275</v>
      </c>
      <c r="G86" s="111">
        <v>87</v>
      </c>
      <c r="H86" s="459">
        <v>73.75</v>
      </c>
      <c r="I86">
        <v>368</v>
      </c>
      <c r="J86" s="158">
        <f>G86*I86/1000</f>
        <v>32.015999999999998</v>
      </c>
      <c r="K86" s="452"/>
    </row>
    <row r="87" spans="5:11" ht="16.2" thickBot="1" x14ac:dyDescent="0.35">
      <c r="E87"/>
      <c r="F87" s="321" t="s">
        <v>276</v>
      </c>
      <c r="G87" s="458">
        <v>112.5</v>
      </c>
      <c r="H87" s="459">
        <v>73.75</v>
      </c>
      <c r="K87" s="452"/>
    </row>
    <row r="88" spans="5:11" ht="16.2" thickBot="1" x14ac:dyDescent="0.35">
      <c r="E88"/>
      <c r="F88" s="330" t="s">
        <v>277</v>
      </c>
      <c r="G88" s="116" t="s">
        <v>147</v>
      </c>
      <c r="H88" s="258" t="s">
        <v>147</v>
      </c>
      <c r="K88" s="452"/>
    </row>
    <row r="89" spans="5:11" ht="16.2" thickBot="1" x14ac:dyDescent="0.35">
      <c r="E89"/>
      <c r="F89" s="321" t="s">
        <v>278</v>
      </c>
      <c r="G89" s="111">
        <v>17.5</v>
      </c>
      <c r="H89" s="259">
        <v>17.5</v>
      </c>
      <c r="I89">
        <v>55.1</v>
      </c>
      <c r="J89" s="158">
        <f>G89*I89/1000</f>
        <v>0.96425000000000005</v>
      </c>
      <c r="K89" s="452"/>
    </row>
    <row r="90" spans="5:11" ht="16.2" thickBot="1" x14ac:dyDescent="0.35">
      <c r="E90"/>
      <c r="F90" s="321" t="s">
        <v>279</v>
      </c>
      <c r="G90" s="111">
        <v>23.5</v>
      </c>
      <c r="H90" s="112">
        <v>23.5</v>
      </c>
      <c r="J90" s="158">
        <f>G90*I90/1000</f>
        <v>0</v>
      </c>
      <c r="K90" s="452"/>
    </row>
    <row r="91" spans="5:11" ht="16.2" thickBot="1" x14ac:dyDescent="0.35">
      <c r="E91"/>
      <c r="F91" s="321" t="s">
        <v>145</v>
      </c>
      <c r="G91" s="111">
        <v>23.5</v>
      </c>
      <c r="H91" s="112">
        <v>23.5</v>
      </c>
      <c r="K91" s="452"/>
    </row>
    <row r="92" spans="5:11" ht="16.2" thickBot="1" x14ac:dyDescent="0.35">
      <c r="E92"/>
      <c r="F92" s="321" t="s">
        <v>280</v>
      </c>
      <c r="G92" s="111">
        <v>10</v>
      </c>
      <c r="H92" s="112">
        <v>10</v>
      </c>
      <c r="I92">
        <v>200</v>
      </c>
      <c r="J92" s="158">
        <f>G92*I92/1000</f>
        <v>2</v>
      </c>
      <c r="K92" s="452"/>
    </row>
    <row r="93" spans="5:11" ht="16.2" thickBot="1" x14ac:dyDescent="0.35">
      <c r="E93"/>
      <c r="F93" s="330" t="s">
        <v>281</v>
      </c>
      <c r="G93" s="116" t="s">
        <v>147</v>
      </c>
      <c r="H93" s="117">
        <v>123.75</v>
      </c>
      <c r="K93" s="452"/>
    </row>
    <row r="94" spans="5:11" ht="16.2" thickBot="1" x14ac:dyDescent="0.35">
      <c r="E94"/>
      <c r="F94" s="321" t="s">
        <v>148</v>
      </c>
      <c r="G94" s="460">
        <v>6.25</v>
      </c>
      <c r="H94" s="112">
        <v>6.25</v>
      </c>
      <c r="I94">
        <v>1100</v>
      </c>
      <c r="J94" s="158">
        <f>G94*I94/1000</f>
        <v>6.875</v>
      </c>
      <c r="K94" s="452"/>
    </row>
    <row r="95" spans="5:11" ht="15.6" x14ac:dyDescent="0.3">
      <c r="K95" s="452"/>
    </row>
    <row r="96" spans="5:11" ht="21" x14ac:dyDescent="0.4">
      <c r="F96" s="455" t="s">
        <v>458</v>
      </c>
      <c r="K96" s="452"/>
    </row>
    <row r="97" spans="5:11" ht="15.6" x14ac:dyDescent="0.3">
      <c r="E97"/>
      <c r="F97" s="303" t="s">
        <v>282</v>
      </c>
      <c r="G97" s="159">
        <v>200</v>
      </c>
      <c r="H97" s="159"/>
      <c r="I97">
        <v>64</v>
      </c>
      <c r="K97" s="453">
        <f>G97*I97/1000</f>
        <v>12.8</v>
      </c>
    </row>
    <row r="98" spans="5:11" ht="15.6" x14ac:dyDescent="0.3">
      <c r="K98" s="452"/>
    </row>
    <row r="99" spans="5:11" ht="21" x14ac:dyDescent="0.4">
      <c r="F99" s="455" t="s">
        <v>533</v>
      </c>
      <c r="K99" s="452"/>
    </row>
    <row r="100" spans="5:11" ht="15.6" x14ac:dyDescent="0.3">
      <c r="E100"/>
      <c r="F100" s="303" t="s">
        <v>14</v>
      </c>
      <c r="G100" s="461">
        <v>60</v>
      </c>
      <c r="I100">
        <v>35.9</v>
      </c>
      <c r="K100" s="453">
        <f>G100*I100/1000</f>
        <v>2.1539999999999999</v>
      </c>
    </row>
    <row r="101" spans="5:11" ht="15.6" x14ac:dyDescent="0.3">
      <c r="K101" s="452"/>
    </row>
    <row r="102" spans="5:11" ht="15.6" x14ac:dyDescent="0.3">
      <c r="K102" s="452"/>
    </row>
    <row r="103" spans="5:11" ht="21.6" thickBot="1" x14ac:dyDescent="0.45">
      <c r="F103" s="455" t="s">
        <v>540</v>
      </c>
      <c r="K103" s="452"/>
    </row>
    <row r="104" spans="5:11" ht="15" thickBot="1" x14ac:dyDescent="0.35">
      <c r="E104" s="447" t="s">
        <v>532</v>
      </c>
      <c r="F104" s="303" t="s">
        <v>525</v>
      </c>
      <c r="G104">
        <v>200</v>
      </c>
      <c r="H104">
        <v>200</v>
      </c>
      <c r="I104">
        <v>74</v>
      </c>
      <c r="K104" s="521">
        <f>G104*I104/1000</f>
        <v>14.8</v>
      </c>
    </row>
    <row r="105" spans="5:11" x14ac:dyDescent="0.3">
      <c r="E105"/>
      <c r="K105" s="508"/>
    </row>
    <row r="106" spans="5:11" x14ac:dyDescent="0.3">
      <c r="E106"/>
      <c r="F106" s="303" t="s">
        <v>555</v>
      </c>
      <c r="G106">
        <v>65</v>
      </c>
      <c r="I106">
        <v>20.32</v>
      </c>
      <c r="K106" s="507">
        <f>I106</f>
        <v>20.32</v>
      </c>
    </row>
    <row r="107" spans="5:11" ht="11.4" customHeight="1" x14ac:dyDescent="0.3">
      <c r="K107" s="452"/>
    </row>
    <row r="108" spans="5:11" ht="15.6" customHeight="1" thickBot="1" x14ac:dyDescent="0.35">
      <c r="K108" s="452"/>
    </row>
    <row r="109" spans="5:11" s="272" customFormat="1" ht="21.6" thickBot="1" x14ac:dyDescent="0.45">
      <c r="E109" s="331"/>
      <c r="F109" s="464" t="s">
        <v>163</v>
      </c>
      <c r="K109" s="462">
        <f>K118+K132+K135+K148+K161+K170+K187+K204+K218+K222+K233</f>
        <v>214.42340879999998</v>
      </c>
    </row>
    <row r="110" spans="5:11" ht="15" thickBot="1" x14ac:dyDescent="0.35"/>
    <row r="111" spans="5:11" ht="21.6" thickBot="1" x14ac:dyDescent="0.35">
      <c r="E111" s="447" t="s">
        <v>453</v>
      </c>
      <c r="F111" s="456" t="s">
        <v>460</v>
      </c>
      <c r="I111" s="414"/>
      <c r="J111" s="158"/>
      <c r="K111" s="277"/>
    </row>
    <row r="112" spans="5:11" x14ac:dyDescent="0.3">
      <c r="F112" s="332" t="s">
        <v>129</v>
      </c>
      <c r="I112" s="96"/>
      <c r="K112" s="277"/>
    </row>
    <row r="113" spans="5:11" x14ac:dyDescent="0.3">
      <c r="F113" s="310"/>
      <c r="I113" s="96"/>
      <c r="K113" s="277"/>
    </row>
    <row r="114" spans="5:11" x14ac:dyDescent="0.3">
      <c r="F114" s="333" t="s">
        <v>130</v>
      </c>
      <c r="I114" s="96"/>
      <c r="K114" s="277"/>
    </row>
    <row r="115" spans="5:11" x14ac:dyDescent="0.3">
      <c r="F115" s="334" t="s">
        <v>131</v>
      </c>
      <c r="I115" s="96"/>
      <c r="K115" s="277"/>
    </row>
    <row r="116" spans="5:11" x14ac:dyDescent="0.3">
      <c r="F116" s="334" t="s">
        <v>132</v>
      </c>
      <c r="I116" s="96"/>
      <c r="K116" s="277"/>
    </row>
    <row r="117" spans="5:11" x14ac:dyDescent="0.3">
      <c r="F117" s="332" t="s">
        <v>206</v>
      </c>
      <c r="I117" s="96"/>
      <c r="K117" s="277"/>
    </row>
    <row r="118" spans="5:11" ht="16.2" thickBot="1" x14ac:dyDescent="0.35">
      <c r="F118" s="306" t="s">
        <v>136</v>
      </c>
      <c r="I118" s="96"/>
      <c r="J118" s="158"/>
      <c r="K118" s="278">
        <f>J120+J121+J123+J124+J125+J126+J128+J129+J130</f>
        <v>76.800759999999997</v>
      </c>
    </row>
    <row r="119" spans="5:11" ht="15" thickBot="1" x14ac:dyDescent="0.35">
      <c r="F119" s="307" t="s">
        <v>137</v>
      </c>
      <c r="G119" s="106" t="s">
        <v>138</v>
      </c>
      <c r="H119" s="107" t="s">
        <v>139</v>
      </c>
      <c r="I119" s="211" t="s">
        <v>140</v>
      </c>
      <c r="J119" s="212" t="s">
        <v>141</v>
      </c>
      <c r="K119" s="277"/>
    </row>
    <row r="120" spans="5:11" ht="15" thickBot="1" x14ac:dyDescent="0.35">
      <c r="F120" s="335" t="s">
        <v>168</v>
      </c>
      <c r="G120" s="111">
        <v>188</v>
      </c>
      <c r="H120" s="112">
        <v>186</v>
      </c>
      <c r="I120" s="214">
        <v>318</v>
      </c>
      <c r="J120" s="215">
        <f>I120*G120/1000</f>
        <v>59.783999999999999</v>
      </c>
      <c r="K120" s="277"/>
    </row>
    <row r="121" spans="5:11" ht="15" thickBot="1" x14ac:dyDescent="0.35">
      <c r="F121" s="335" t="s">
        <v>169</v>
      </c>
      <c r="G121" s="111">
        <v>12.94</v>
      </c>
      <c r="H121" s="112">
        <v>12.94</v>
      </c>
      <c r="I121" s="142">
        <v>46</v>
      </c>
      <c r="J121" s="215">
        <f t="shared" ref="J121:J124" si="2">I121*G121/1000</f>
        <v>0.59523999999999999</v>
      </c>
      <c r="K121" s="277"/>
    </row>
    <row r="122" spans="5:11" ht="15" thickBot="1" x14ac:dyDescent="0.35">
      <c r="F122" s="335" t="s">
        <v>461</v>
      </c>
      <c r="G122" s="111">
        <v>16</v>
      </c>
      <c r="H122" s="112">
        <v>16</v>
      </c>
      <c r="I122" s="142"/>
      <c r="J122" s="215">
        <f t="shared" si="2"/>
        <v>0</v>
      </c>
      <c r="K122" s="277"/>
    </row>
    <row r="123" spans="5:11" ht="15" thickBot="1" x14ac:dyDescent="0.35">
      <c r="F123" s="335" t="s">
        <v>155</v>
      </c>
      <c r="G123" s="111">
        <v>48</v>
      </c>
      <c r="H123" s="112">
        <v>48</v>
      </c>
      <c r="I123" s="113"/>
      <c r="J123" s="215">
        <f t="shared" si="2"/>
        <v>0</v>
      </c>
      <c r="K123" s="277"/>
    </row>
    <row r="124" spans="5:11" ht="15" customHeight="1" thickBot="1" x14ac:dyDescent="0.35">
      <c r="F124" s="335" t="s">
        <v>207</v>
      </c>
      <c r="G124" s="111">
        <v>48</v>
      </c>
      <c r="H124" s="112">
        <v>48</v>
      </c>
      <c r="I124" s="156">
        <v>69</v>
      </c>
      <c r="J124" s="215">
        <f t="shared" si="2"/>
        <v>3.3119999999999998</v>
      </c>
      <c r="K124" s="277"/>
    </row>
    <row r="125" spans="5:11" ht="15" thickBot="1" x14ac:dyDescent="0.35">
      <c r="F125" s="335" t="s">
        <v>142</v>
      </c>
      <c r="G125" s="111">
        <v>6</v>
      </c>
      <c r="H125" s="112">
        <v>6</v>
      </c>
      <c r="I125" s="156">
        <v>245</v>
      </c>
      <c r="J125" s="215">
        <f>G125*I125/1000</f>
        <v>1.47</v>
      </c>
      <c r="K125" s="277"/>
    </row>
    <row r="126" spans="5:11" ht="15" thickBot="1" x14ac:dyDescent="0.35">
      <c r="E126"/>
      <c r="F126" s="335" t="s">
        <v>158</v>
      </c>
      <c r="G126" s="111">
        <v>12.94</v>
      </c>
      <c r="H126" s="112">
        <v>12.94</v>
      </c>
      <c r="I126" s="156">
        <v>80</v>
      </c>
      <c r="J126" s="215">
        <f t="shared" ref="J126:J129" si="3">I126*G126/1000</f>
        <v>1.0352000000000001</v>
      </c>
      <c r="K126" s="277"/>
    </row>
    <row r="127" spans="5:11" ht="15" thickBot="1" x14ac:dyDescent="0.35">
      <c r="E127"/>
      <c r="F127" s="335" t="s">
        <v>462</v>
      </c>
      <c r="G127" s="111">
        <v>0</v>
      </c>
      <c r="H127" s="112">
        <v>0</v>
      </c>
      <c r="I127" s="156">
        <v>0</v>
      </c>
      <c r="J127" s="215">
        <f>I127*G127/1000</f>
        <v>0</v>
      </c>
      <c r="K127" s="277"/>
    </row>
    <row r="128" spans="5:11" ht="15" thickBot="1" x14ac:dyDescent="0.35">
      <c r="E128"/>
      <c r="F128" s="335" t="s">
        <v>208</v>
      </c>
      <c r="G128" s="111">
        <v>6.94</v>
      </c>
      <c r="H128" s="112">
        <v>6.94</v>
      </c>
      <c r="I128" s="156">
        <v>228</v>
      </c>
      <c r="J128" s="215">
        <f t="shared" si="3"/>
        <v>1.5823200000000002</v>
      </c>
      <c r="K128" s="277"/>
    </row>
    <row r="129" spans="5:11" ht="15" thickBot="1" x14ac:dyDescent="0.35">
      <c r="E129"/>
      <c r="F129" s="335" t="s">
        <v>209</v>
      </c>
      <c r="G129" s="111">
        <v>6.94</v>
      </c>
      <c r="H129" s="112">
        <v>6.94</v>
      </c>
      <c r="I129" s="156">
        <v>200</v>
      </c>
      <c r="J129" s="133">
        <f t="shared" si="3"/>
        <v>1.3879999999999999</v>
      </c>
      <c r="K129" s="277"/>
    </row>
    <row r="130" spans="5:11" ht="15" thickBot="1" x14ac:dyDescent="0.35">
      <c r="E130"/>
      <c r="F130" s="335" t="s">
        <v>148</v>
      </c>
      <c r="G130" s="111">
        <v>6.94</v>
      </c>
      <c r="H130" s="112">
        <v>6.94</v>
      </c>
      <c r="I130" s="113">
        <v>1100</v>
      </c>
      <c r="J130" s="133">
        <f>I130*G130/1000</f>
        <v>7.6340000000000003</v>
      </c>
      <c r="K130" s="277"/>
    </row>
    <row r="131" spans="5:11" x14ac:dyDescent="0.3">
      <c r="E131"/>
      <c r="F131" s="310"/>
      <c r="I131" s="96"/>
      <c r="K131" s="277"/>
    </row>
    <row r="132" spans="5:11" x14ac:dyDescent="0.3">
      <c r="E132"/>
      <c r="F132" s="310" t="s">
        <v>174</v>
      </c>
      <c r="G132" s="90">
        <v>26</v>
      </c>
      <c r="H132" s="479"/>
      <c r="I132" s="480">
        <v>150</v>
      </c>
      <c r="J132" s="133">
        <f>I132*G132/1000</f>
        <v>3.9</v>
      </c>
      <c r="K132" s="278">
        <f>J132</f>
        <v>3.9</v>
      </c>
    </row>
    <row r="133" spans="5:11" x14ac:dyDescent="0.3">
      <c r="E133"/>
      <c r="F133" s="310"/>
      <c r="H133" s="159"/>
      <c r="I133" s="96"/>
      <c r="J133" s="158"/>
      <c r="K133" s="277"/>
    </row>
    <row r="134" spans="5:11" x14ac:dyDescent="0.3">
      <c r="E134"/>
      <c r="F134" s="310"/>
      <c r="I134" s="96"/>
      <c r="K134" s="277"/>
    </row>
    <row r="135" spans="5:11" ht="21" x14ac:dyDescent="0.3">
      <c r="E135"/>
      <c r="F135" s="465" t="s">
        <v>484</v>
      </c>
      <c r="G135" s="119"/>
      <c r="H135" s="119"/>
      <c r="I135" s="161"/>
      <c r="J135" s="129"/>
      <c r="K135" s="278">
        <f>J142+J143+J144+J145</f>
        <v>9.85</v>
      </c>
    </row>
    <row r="136" spans="5:11" x14ac:dyDescent="0.3">
      <c r="E136"/>
      <c r="F136" s="338" t="s">
        <v>166</v>
      </c>
      <c r="G136" s="119"/>
      <c r="H136" s="119"/>
      <c r="I136" s="161"/>
      <c r="J136" s="121"/>
      <c r="K136" s="277"/>
    </row>
    <row r="137" spans="5:11" x14ac:dyDescent="0.3">
      <c r="E137"/>
      <c r="F137" s="216"/>
      <c r="G137" s="119"/>
      <c r="H137" s="119"/>
      <c r="I137" s="161"/>
      <c r="J137" s="121"/>
      <c r="K137" s="277"/>
    </row>
    <row r="138" spans="5:11" x14ac:dyDescent="0.3">
      <c r="E138"/>
      <c r="F138" s="339" t="s">
        <v>167</v>
      </c>
      <c r="G138" s="119"/>
      <c r="H138" s="119"/>
      <c r="I138" s="161"/>
      <c r="J138" s="121"/>
      <c r="K138" s="277"/>
    </row>
    <row r="139" spans="5:11" x14ac:dyDescent="0.3">
      <c r="E139"/>
      <c r="F139" s="340" t="s">
        <v>175</v>
      </c>
      <c r="G139" s="119"/>
      <c r="H139" s="119"/>
      <c r="I139" s="161"/>
      <c r="J139" s="121"/>
      <c r="K139" s="277"/>
    </row>
    <row r="140" spans="5:11" ht="15.6" x14ac:dyDescent="0.3">
      <c r="E140"/>
      <c r="F140" s="312" t="s">
        <v>136</v>
      </c>
      <c r="G140" s="119"/>
      <c r="H140" s="119"/>
      <c r="I140" s="161"/>
      <c r="J140" s="121"/>
      <c r="K140" s="277"/>
    </row>
    <row r="141" spans="5:11" x14ac:dyDescent="0.3">
      <c r="E141"/>
      <c r="F141" s="341" t="s">
        <v>137</v>
      </c>
      <c r="G141" s="167" t="s">
        <v>138</v>
      </c>
      <c r="H141" s="167" t="s">
        <v>139</v>
      </c>
      <c r="I141" s="161"/>
      <c r="J141" s="121"/>
      <c r="K141" s="277"/>
    </row>
    <row r="142" spans="5:11" x14ac:dyDescent="0.3">
      <c r="E142"/>
      <c r="F142" s="342" t="s">
        <v>485</v>
      </c>
      <c r="G142" s="169">
        <v>3</v>
      </c>
      <c r="H142" s="169">
        <v>3</v>
      </c>
      <c r="I142" s="161" t="s">
        <v>562</v>
      </c>
      <c r="J142" s="129">
        <f>G142*I142/1000</f>
        <v>1.35</v>
      </c>
      <c r="K142" s="277"/>
    </row>
    <row r="143" spans="5:11" x14ac:dyDescent="0.3">
      <c r="E143"/>
      <c r="F143" s="342" t="s">
        <v>144</v>
      </c>
      <c r="G143" s="169">
        <v>100</v>
      </c>
      <c r="H143" s="169">
        <v>100</v>
      </c>
      <c r="I143" s="161" t="s">
        <v>553</v>
      </c>
      <c r="J143" s="129">
        <f t="shared" ref="J143:J145" si="4">G143*I143/1000</f>
        <v>6.9</v>
      </c>
      <c r="K143" s="277"/>
    </row>
    <row r="144" spans="5:11" x14ac:dyDescent="0.3">
      <c r="E144"/>
      <c r="F144" s="342" t="s">
        <v>155</v>
      </c>
      <c r="G144" s="169">
        <v>110</v>
      </c>
      <c r="H144" s="169">
        <v>110</v>
      </c>
      <c r="I144" s="161" t="s">
        <v>486</v>
      </c>
      <c r="J144" s="129">
        <f t="shared" si="4"/>
        <v>0</v>
      </c>
      <c r="K144" s="277"/>
    </row>
    <row r="145" spans="5:11" x14ac:dyDescent="0.3">
      <c r="E145"/>
      <c r="F145" s="342" t="s">
        <v>158</v>
      </c>
      <c r="G145" s="169">
        <v>20</v>
      </c>
      <c r="H145" s="169">
        <v>20</v>
      </c>
      <c r="I145" s="161" t="s">
        <v>552</v>
      </c>
      <c r="J145" s="129">
        <f t="shared" si="4"/>
        <v>1.6</v>
      </c>
      <c r="K145" s="277"/>
    </row>
    <row r="146" spans="5:11" x14ac:dyDescent="0.3">
      <c r="E146"/>
      <c r="F146" s="310"/>
      <c r="I146" s="96"/>
      <c r="K146" s="277"/>
    </row>
    <row r="147" spans="5:11" x14ac:dyDescent="0.3">
      <c r="E147"/>
      <c r="F147" s="310"/>
      <c r="I147" s="96"/>
      <c r="K147" s="277"/>
    </row>
    <row r="148" spans="5:11" ht="22.5" customHeight="1" x14ac:dyDescent="0.3">
      <c r="E148"/>
      <c r="F148" s="666" t="s">
        <v>464</v>
      </c>
      <c r="G148" s="666"/>
      <c r="H148" s="666"/>
      <c r="I148" s="666"/>
      <c r="J148" s="666"/>
      <c r="K148" s="278">
        <f>K151+K153+K154</f>
        <v>16.206250000000001</v>
      </c>
    </row>
    <row r="149" spans="5:11" ht="15" thickBot="1" x14ac:dyDescent="0.35">
      <c r="E149"/>
      <c r="F149" s="310"/>
      <c r="I149" s="96"/>
      <c r="K149" s="277"/>
    </row>
    <row r="150" spans="5:11" ht="15" thickBot="1" x14ac:dyDescent="0.35">
      <c r="E150"/>
      <c r="F150" s="207" t="s">
        <v>137</v>
      </c>
      <c r="G150" s="262" t="s">
        <v>138</v>
      </c>
      <c r="H150" s="263" t="s">
        <v>139</v>
      </c>
      <c r="I150" s="197"/>
      <c r="J150" s="135"/>
      <c r="K150" s="277"/>
    </row>
    <row r="151" spans="5:11" ht="15" thickBot="1" x14ac:dyDescent="0.35">
      <c r="E151"/>
      <c r="F151" s="195" t="s">
        <v>148</v>
      </c>
      <c r="G151" s="260">
        <v>12.5</v>
      </c>
      <c r="H151" s="261">
        <v>12.5</v>
      </c>
      <c r="I151" s="197">
        <v>1100</v>
      </c>
      <c r="J151" s="135">
        <f>G151*I151/1000</f>
        <v>13.75</v>
      </c>
      <c r="K151" s="277">
        <f>J151</f>
        <v>13.75</v>
      </c>
    </row>
    <row r="152" spans="5:11" ht="15" hidden="1" thickBot="1" x14ac:dyDescent="0.35">
      <c r="E152"/>
      <c r="F152" s="195" t="s">
        <v>202</v>
      </c>
      <c r="G152" s="260">
        <v>12.5</v>
      </c>
      <c r="H152" s="261">
        <v>12.5</v>
      </c>
      <c r="I152" s="197"/>
      <c r="J152" s="135"/>
      <c r="K152" s="277"/>
    </row>
    <row r="153" spans="5:11" ht="15" thickBot="1" x14ac:dyDescent="0.35">
      <c r="E153"/>
      <c r="F153" s="195" t="s">
        <v>184</v>
      </c>
      <c r="G153" s="260">
        <v>37.5</v>
      </c>
      <c r="H153" s="260">
        <v>37.5</v>
      </c>
      <c r="I153" s="120" t="s">
        <v>563</v>
      </c>
      <c r="J153" s="135">
        <f>G153*I153/1000</f>
        <v>2.4562499999999998</v>
      </c>
      <c r="K153" s="277">
        <f>J153</f>
        <v>2.4562499999999998</v>
      </c>
    </row>
    <row r="154" spans="5:11" ht="15" thickBot="1" x14ac:dyDescent="0.35">
      <c r="E154"/>
      <c r="F154" s="195" t="s">
        <v>203</v>
      </c>
      <c r="G154" s="260">
        <v>37.5</v>
      </c>
      <c r="H154" s="260">
        <v>37.5</v>
      </c>
      <c r="I154" s="197"/>
      <c r="J154" s="135">
        <f>G154*I154/1000</f>
        <v>0</v>
      </c>
      <c r="K154" s="277">
        <f>J154</f>
        <v>0</v>
      </c>
    </row>
    <row r="155" spans="5:11" x14ac:dyDescent="0.3">
      <c r="J155" s="135"/>
      <c r="K155" s="448"/>
    </row>
    <row r="156" spans="5:11" x14ac:dyDescent="0.3">
      <c r="J156" s="135"/>
      <c r="K156" s="448"/>
    </row>
    <row r="157" spans="5:11" ht="21" hidden="1" x14ac:dyDescent="0.4">
      <c r="F157" s="455" t="s">
        <v>466</v>
      </c>
      <c r="J157" s="135"/>
      <c r="K157" s="448"/>
    </row>
    <row r="158" spans="5:11" hidden="1" x14ac:dyDescent="0.3">
      <c r="F158" s="310" t="s">
        <v>467</v>
      </c>
      <c r="H158">
        <v>100</v>
      </c>
      <c r="I158">
        <v>320</v>
      </c>
      <c r="J158" s="135">
        <f>G158*I158/1000</f>
        <v>0</v>
      </c>
      <c r="K158" s="432">
        <f>G158*I158/1000</f>
        <v>0</v>
      </c>
    </row>
    <row r="159" spans="5:11" ht="15" thickBot="1" x14ac:dyDescent="0.35">
      <c r="K159" s="448"/>
    </row>
    <row r="160" spans="5:11" ht="21.6" thickBot="1" x14ac:dyDescent="0.45">
      <c r="E160" s="447" t="s">
        <v>455</v>
      </c>
      <c r="F160" s="455" t="s">
        <v>468</v>
      </c>
      <c r="K160" s="448"/>
    </row>
    <row r="161" spans="5:11" ht="17.399999999999999" x14ac:dyDescent="0.3">
      <c r="F161" s="343" t="s">
        <v>283</v>
      </c>
      <c r="G161" s="84"/>
      <c r="H161" s="84"/>
      <c r="K161" s="432">
        <f>J166+J167</f>
        <v>11.8</v>
      </c>
    </row>
    <row r="162" spans="5:11" x14ac:dyDescent="0.3">
      <c r="E162"/>
      <c r="F162" s="344"/>
      <c r="G162" s="84"/>
      <c r="H162" s="84"/>
      <c r="K162" s="448"/>
    </row>
    <row r="163" spans="5:11" ht="31.5" customHeight="1" x14ac:dyDescent="0.3">
      <c r="E163"/>
      <c r="F163" s="345"/>
      <c r="G163" s="621" t="s">
        <v>285</v>
      </c>
      <c r="H163" s="621"/>
      <c r="K163" s="448"/>
    </row>
    <row r="164" spans="5:11" ht="15.6" x14ac:dyDescent="0.3">
      <c r="E164"/>
      <c r="F164" s="346"/>
      <c r="G164" s="621" t="s">
        <v>286</v>
      </c>
      <c r="H164" s="621"/>
      <c r="K164" s="448"/>
    </row>
    <row r="165" spans="5:11" ht="15.6" x14ac:dyDescent="0.3">
      <c r="E165"/>
      <c r="F165" s="345" t="s">
        <v>284</v>
      </c>
      <c r="G165" s="11" t="s">
        <v>138</v>
      </c>
      <c r="H165" s="11" t="s">
        <v>139</v>
      </c>
      <c r="K165" s="448"/>
    </row>
    <row r="166" spans="5:11" ht="15.6" x14ac:dyDescent="0.3">
      <c r="E166"/>
      <c r="F166" s="345" t="s">
        <v>287</v>
      </c>
      <c r="G166" s="429">
        <v>118</v>
      </c>
      <c r="H166" s="429">
        <v>100</v>
      </c>
      <c r="I166">
        <v>100</v>
      </c>
      <c r="J166">
        <f>G166*I166/1000</f>
        <v>11.8</v>
      </c>
      <c r="K166" s="448"/>
    </row>
    <row r="167" spans="5:11" ht="15.6" hidden="1" x14ac:dyDescent="0.3">
      <c r="E167"/>
      <c r="F167" s="345" t="s">
        <v>320</v>
      </c>
      <c r="G167" s="429"/>
      <c r="H167" s="429"/>
      <c r="J167">
        <f>G167*I167/1000</f>
        <v>0</v>
      </c>
      <c r="K167" s="448"/>
    </row>
    <row r="168" spans="5:11" ht="15.6" x14ac:dyDescent="0.3">
      <c r="E168"/>
      <c r="F168" s="345" t="s">
        <v>288</v>
      </c>
      <c r="G168" s="264"/>
      <c r="H168" s="429">
        <v>100</v>
      </c>
      <c r="K168" s="448"/>
    </row>
    <row r="169" spans="5:11" x14ac:dyDescent="0.3">
      <c r="K169" s="448"/>
    </row>
    <row r="170" spans="5:11" ht="21" x14ac:dyDescent="0.3">
      <c r="E170"/>
      <c r="F170" s="456" t="s">
        <v>469</v>
      </c>
      <c r="K170" s="432">
        <f>J177+J178+J179+J180+J181+J182</f>
        <v>8.6983999999999995</v>
      </c>
    </row>
    <row r="171" spans="5:11" x14ac:dyDescent="0.3">
      <c r="E171"/>
      <c r="F171" s="324" t="s">
        <v>267</v>
      </c>
      <c r="K171" s="448"/>
    </row>
    <row r="172" spans="5:11" x14ac:dyDescent="0.3">
      <c r="E172"/>
      <c r="F172" s="324" t="s">
        <v>166</v>
      </c>
      <c r="K172" s="448"/>
    </row>
    <row r="173" spans="5:11" x14ac:dyDescent="0.3">
      <c r="K173" s="448"/>
    </row>
    <row r="174" spans="5:11" x14ac:dyDescent="0.3">
      <c r="E174"/>
      <c r="F174" s="325" t="s">
        <v>167</v>
      </c>
      <c r="K174" s="448"/>
    </row>
    <row r="175" spans="5:11" ht="15" thickBot="1" x14ac:dyDescent="0.35">
      <c r="E175"/>
      <c r="F175" s="322" t="s">
        <v>252</v>
      </c>
      <c r="K175" s="448"/>
    </row>
    <row r="176" spans="5:11" ht="15" thickBot="1" x14ac:dyDescent="0.35">
      <c r="E176"/>
      <c r="F176" s="323" t="s">
        <v>137</v>
      </c>
      <c r="G176" s="249" t="s">
        <v>138</v>
      </c>
      <c r="H176" s="250" t="s">
        <v>139</v>
      </c>
      <c r="K176" s="448"/>
    </row>
    <row r="177" spans="5:11" ht="15" thickBot="1" x14ac:dyDescent="0.35">
      <c r="E177"/>
      <c r="F177" s="321" t="s">
        <v>289</v>
      </c>
      <c r="G177" s="251">
        <v>62.5</v>
      </c>
      <c r="H177" s="252">
        <v>50</v>
      </c>
      <c r="I177">
        <v>55</v>
      </c>
      <c r="J177" s="158">
        <f>G177*I177/1000</f>
        <v>3.4375</v>
      </c>
      <c r="K177" s="448"/>
    </row>
    <row r="178" spans="5:11" ht="15" thickBot="1" x14ac:dyDescent="0.35">
      <c r="E178"/>
      <c r="F178" s="321" t="s">
        <v>253</v>
      </c>
      <c r="G178" s="251">
        <v>40</v>
      </c>
      <c r="H178" s="252">
        <v>30</v>
      </c>
      <c r="I178">
        <v>70</v>
      </c>
      <c r="J178" s="158">
        <f t="shared" ref="J178:J182" si="5">G178*I178/1000</f>
        <v>2.8</v>
      </c>
      <c r="K178" s="448"/>
    </row>
    <row r="179" spans="5:11" ht="15" thickBot="1" x14ac:dyDescent="0.35">
      <c r="F179" s="321" t="s">
        <v>259</v>
      </c>
      <c r="G179" s="251">
        <v>15.75</v>
      </c>
      <c r="H179" s="252">
        <v>12.5</v>
      </c>
      <c r="I179">
        <v>40</v>
      </c>
      <c r="J179" s="158">
        <f t="shared" si="5"/>
        <v>0.63</v>
      </c>
      <c r="K179" s="448"/>
    </row>
    <row r="180" spans="5:11" ht="15" thickBot="1" x14ac:dyDescent="0.35">
      <c r="F180" s="321" t="s">
        <v>260</v>
      </c>
      <c r="G180" s="251">
        <v>12</v>
      </c>
      <c r="H180" s="252">
        <v>10</v>
      </c>
      <c r="I180">
        <v>35</v>
      </c>
      <c r="J180" s="158">
        <f t="shared" si="5"/>
        <v>0.42</v>
      </c>
      <c r="K180" s="448"/>
    </row>
    <row r="181" spans="5:11" ht="15" thickBot="1" x14ac:dyDescent="0.35">
      <c r="F181" s="321" t="s">
        <v>290</v>
      </c>
      <c r="G181" s="251">
        <v>2.5</v>
      </c>
      <c r="H181" s="252">
        <v>2.5</v>
      </c>
      <c r="I181">
        <v>210</v>
      </c>
      <c r="J181" s="158">
        <f t="shared" si="5"/>
        <v>0.52500000000000002</v>
      </c>
      <c r="K181" s="448"/>
    </row>
    <row r="182" spans="5:11" ht="15" thickBot="1" x14ac:dyDescent="0.35">
      <c r="F182" s="321" t="s">
        <v>250</v>
      </c>
      <c r="G182" s="251">
        <v>5</v>
      </c>
      <c r="H182" s="252">
        <v>5</v>
      </c>
      <c r="I182">
        <v>177.18</v>
      </c>
      <c r="J182" s="158">
        <f t="shared" si="5"/>
        <v>0.88590000000000013</v>
      </c>
      <c r="K182" s="448"/>
    </row>
    <row r="183" spans="5:11" ht="15" thickBot="1" x14ac:dyDescent="0.35">
      <c r="F183" s="321" t="s">
        <v>291</v>
      </c>
      <c r="G183" s="251">
        <v>200</v>
      </c>
      <c r="H183" s="252">
        <v>200</v>
      </c>
      <c r="K183" s="448"/>
    </row>
    <row r="184" spans="5:11" ht="15" thickBot="1" x14ac:dyDescent="0.35">
      <c r="F184" s="321" t="s">
        <v>263</v>
      </c>
      <c r="G184" s="251">
        <v>200</v>
      </c>
      <c r="H184" s="252">
        <v>200</v>
      </c>
      <c r="K184" s="448"/>
    </row>
    <row r="185" spans="5:11" ht="15" thickBot="1" x14ac:dyDescent="0.35">
      <c r="F185" s="321" t="s">
        <v>145</v>
      </c>
      <c r="G185" s="251">
        <v>200</v>
      </c>
      <c r="H185" s="252">
        <v>200</v>
      </c>
      <c r="K185" s="448"/>
    </row>
    <row r="186" spans="5:11" x14ac:dyDescent="0.3">
      <c r="K186" s="448"/>
    </row>
    <row r="187" spans="5:11" ht="21" x14ac:dyDescent="0.3">
      <c r="E187"/>
      <c r="F187" s="470" t="s">
        <v>475</v>
      </c>
      <c r="G187" s="84"/>
      <c r="H187" s="84"/>
      <c r="K187" s="432">
        <f>J193+J194+J195+J197+J198+J199+J200+J201</f>
        <v>44.698998799999998</v>
      </c>
    </row>
    <row r="188" spans="5:11" ht="14.4" customHeight="1" x14ac:dyDescent="0.3">
      <c r="E188"/>
      <c r="F188" s="467" t="s">
        <v>137</v>
      </c>
      <c r="G188" s="268" t="s">
        <v>138</v>
      </c>
      <c r="H188" s="268" t="s">
        <v>139</v>
      </c>
      <c r="K188" s="448"/>
    </row>
    <row r="189" spans="5:11" ht="14.4" customHeight="1" x14ac:dyDescent="0.3">
      <c r="E189"/>
      <c r="F189" s="467" t="s">
        <v>472</v>
      </c>
      <c r="G189" s="466" t="s">
        <v>470</v>
      </c>
      <c r="H189" s="466">
        <v>100</v>
      </c>
      <c r="K189" s="448"/>
    </row>
    <row r="190" spans="5:11" ht="14.4" customHeight="1" x14ac:dyDescent="0.3">
      <c r="E190"/>
      <c r="F190" s="467" t="s">
        <v>471</v>
      </c>
      <c r="G190" s="466">
        <v>100</v>
      </c>
      <c r="H190" s="466">
        <v>96.66</v>
      </c>
      <c r="K190" s="448"/>
    </row>
    <row r="191" spans="5:11" ht="14.4" hidden="1" customHeight="1" x14ac:dyDescent="0.3">
      <c r="E191"/>
      <c r="F191" s="467"/>
      <c r="G191" s="466"/>
      <c r="H191" s="466"/>
      <c r="K191" s="448"/>
    </row>
    <row r="192" spans="5:11" hidden="1" x14ac:dyDescent="0.3">
      <c r="E192"/>
      <c r="F192" s="430" t="s">
        <v>293</v>
      </c>
      <c r="G192" s="466">
        <v>196.6</v>
      </c>
      <c r="H192" s="466">
        <v>174.6</v>
      </c>
      <c r="K192" s="448"/>
    </row>
    <row r="193" spans="5:11" x14ac:dyDescent="0.3">
      <c r="E193"/>
      <c r="F193" s="430" t="s">
        <v>473</v>
      </c>
      <c r="G193" s="466">
        <v>124.66</v>
      </c>
      <c r="H193" s="466">
        <v>91.34</v>
      </c>
      <c r="I193">
        <v>290</v>
      </c>
      <c r="J193" s="158">
        <f>G193*I193/1000</f>
        <v>36.151400000000002</v>
      </c>
      <c r="K193" s="448"/>
    </row>
    <row r="194" spans="5:11" x14ac:dyDescent="0.3">
      <c r="E194"/>
      <c r="F194" s="430" t="s">
        <v>250</v>
      </c>
      <c r="G194" s="466">
        <v>4</v>
      </c>
      <c r="H194" s="466">
        <v>4</v>
      </c>
      <c r="I194">
        <v>177.18</v>
      </c>
      <c r="J194" s="158">
        <f t="shared" ref="J194:J201" si="6">G194*I194/1000</f>
        <v>0.70872000000000002</v>
      </c>
      <c r="K194" s="448"/>
    </row>
    <row r="195" spans="5:11" x14ac:dyDescent="0.3">
      <c r="E195"/>
      <c r="F195" s="430" t="s">
        <v>474</v>
      </c>
      <c r="G195" s="466">
        <v>1.44</v>
      </c>
      <c r="H195" s="466">
        <v>1.44</v>
      </c>
      <c r="I195">
        <v>20</v>
      </c>
      <c r="J195" s="158">
        <f t="shared" si="6"/>
        <v>2.8799999999999996E-2</v>
      </c>
      <c r="K195" s="448"/>
    </row>
    <row r="196" spans="5:11" x14ac:dyDescent="0.3">
      <c r="E196"/>
      <c r="F196" s="351" t="s">
        <v>295</v>
      </c>
      <c r="G196" s="466" t="s">
        <v>147</v>
      </c>
      <c r="H196" s="466">
        <v>66.599999999999994</v>
      </c>
      <c r="J196" s="158"/>
      <c r="K196" s="448"/>
    </row>
    <row r="197" spans="5:11" x14ac:dyDescent="0.3">
      <c r="E197"/>
      <c r="F197" s="430" t="s">
        <v>260</v>
      </c>
      <c r="G197" s="466">
        <v>12.66</v>
      </c>
      <c r="H197" s="466">
        <v>10.66</v>
      </c>
      <c r="I197">
        <v>35</v>
      </c>
      <c r="J197" s="158">
        <f t="shared" si="6"/>
        <v>0.44310000000000005</v>
      </c>
      <c r="K197" s="448"/>
    </row>
    <row r="198" spans="5:11" x14ac:dyDescent="0.3">
      <c r="E198"/>
      <c r="F198" s="430" t="s">
        <v>259</v>
      </c>
      <c r="G198" s="466">
        <v>13.34</v>
      </c>
      <c r="H198" s="466">
        <v>10.66</v>
      </c>
      <c r="I198">
        <v>40</v>
      </c>
      <c r="J198" s="158">
        <f t="shared" si="6"/>
        <v>0.53360000000000007</v>
      </c>
      <c r="K198" s="448"/>
    </row>
    <row r="199" spans="5:11" x14ac:dyDescent="0.3">
      <c r="E199"/>
      <c r="F199" s="468" t="s">
        <v>296</v>
      </c>
      <c r="G199" s="466">
        <v>46.66</v>
      </c>
      <c r="H199" s="466">
        <v>46.66</v>
      </c>
      <c r="I199">
        <v>94</v>
      </c>
      <c r="J199" s="158">
        <f>G199*I199/1000</f>
        <v>4.3860400000000004</v>
      </c>
      <c r="K199" s="448"/>
    </row>
    <row r="200" spans="5:11" ht="14.4" customHeight="1" x14ac:dyDescent="0.3">
      <c r="E200"/>
      <c r="F200" s="468" t="s">
        <v>250</v>
      </c>
      <c r="G200" s="466">
        <v>10.66</v>
      </c>
      <c r="H200" s="466">
        <v>10.6</v>
      </c>
      <c r="I200">
        <v>177.18</v>
      </c>
      <c r="J200" s="158">
        <f t="shared" si="6"/>
        <v>1.8887388000000001</v>
      </c>
      <c r="K200" s="448"/>
    </row>
    <row r="201" spans="5:11" x14ac:dyDescent="0.3">
      <c r="F201" s="468" t="s">
        <v>297</v>
      </c>
      <c r="G201" s="466">
        <v>2.66</v>
      </c>
      <c r="H201" s="466">
        <v>2.66</v>
      </c>
      <c r="I201">
        <v>210</v>
      </c>
      <c r="J201" s="158">
        <f t="shared" si="6"/>
        <v>0.55859999999999999</v>
      </c>
      <c r="K201" s="448"/>
    </row>
    <row r="202" spans="5:11" ht="14.4" customHeight="1" x14ac:dyDescent="0.3">
      <c r="F202" s="469" t="s">
        <v>298</v>
      </c>
      <c r="G202" s="466" t="s">
        <v>147</v>
      </c>
      <c r="H202" s="466">
        <v>133.34</v>
      </c>
      <c r="J202" s="158"/>
      <c r="K202" s="448"/>
    </row>
    <row r="203" spans="5:11" x14ac:dyDescent="0.3">
      <c r="K203" s="448"/>
    </row>
    <row r="204" spans="5:11" ht="21.6" thickBot="1" x14ac:dyDescent="0.35">
      <c r="F204" s="456" t="s">
        <v>488</v>
      </c>
      <c r="K204" s="432">
        <f>J206+J213</f>
        <v>5.2549999999999999</v>
      </c>
    </row>
    <row r="205" spans="5:11" ht="15" thickBot="1" x14ac:dyDescent="0.35">
      <c r="F205" s="323" t="s">
        <v>137</v>
      </c>
      <c r="G205" s="249" t="s">
        <v>138</v>
      </c>
      <c r="H205" s="250" t="s">
        <v>139</v>
      </c>
      <c r="K205" s="448"/>
    </row>
    <row r="206" spans="5:11" ht="15" thickBot="1" x14ac:dyDescent="0.35">
      <c r="F206" s="321" t="s">
        <v>160</v>
      </c>
      <c r="G206" s="251">
        <v>17</v>
      </c>
      <c r="H206" s="252">
        <v>7</v>
      </c>
      <c r="I206">
        <v>215</v>
      </c>
      <c r="J206" s="158">
        <f>G206*I206/1000</f>
        <v>3.6549999999999998</v>
      </c>
      <c r="K206" s="448"/>
    </row>
    <row r="207" spans="5:11" ht="15" hidden="1" thickBot="1" x14ac:dyDescent="0.35">
      <c r="F207" s="321" t="s">
        <v>301</v>
      </c>
      <c r="G207" s="251">
        <v>15</v>
      </c>
      <c r="H207" s="252">
        <v>56</v>
      </c>
      <c r="J207" s="158"/>
      <c r="K207" s="448"/>
    </row>
    <row r="208" spans="5:11" ht="15" hidden="1" thickBot="1" x14ac:dyDescent="0.35">
      <c r="F208" s="321" t="s">
        <v>302</v>
      </c>
      <c r="G208" s="251">
        <v>30</v>
      </c>
      <c r="H208" s="252">
        <v>45</v>
      </c>
      <c r="J208" s="158"/>
      <c r="K208" s="448"/>
    </row>
    <row r="209" spans="5:11" ht="15" hidden="1" thickBot="1" x14ac:dyDescent="0.35">
      <c r="F209" s="321" t="s">
        <v>303</v>
      </c>
      <c r="G209" s="251">
        <v>20</v>
      </c>
      <c r="H209" s="252">
        <v>37</v>
      </c>
      <c r="J209" s="158"/>
      <c r="K209" s="448"/>
    </row>
    <row r="210" spans="5:11" ht="15" hidden="1" thickBot="1" x14ac:dyDescent="0.35">
      <c r="F210" s="321" t="s">
        <v>304</v>
      </c>
      <c r="G210" s="251">
        <v>25</v>
      </c>
      <c r="H210" s="252">
        <v>46</v>
      </c>
      <c r="J210" s="158"/>
      <c r="K210" s="448"/>
    </row>
    <row r="211" spans="5:11" ht="15" hidden="1" thickBot="1" x14ac:dyDescent="0.35">
      <c r="F211" s="321" t="s">
        <v>305</v>
      </c>
      <c r="G211" s="251">
        <v>20</v>
      </c>
      <c r="H211" s="252">
        <v>32</v>
      </c>
      <c r="J211" s="158"/>
      <c r="K211" s="448"/>
    </row>
    <row r="212" spans="5:11" ht="15" hidden="1" thickBot="1" x14ac:dyDescent="0.35">
      <c r="F212" s="326" t="s">
        <v>306</v>
      </c>
      <c r="G212" s="253" t="s">
        <v>147</v>
      </c>
      <c r="H212" s="269" t="s">
        <v>147</v>
      </c>
      <c r="J212" s="158"/>
      <c r="K212" s="448"/>
    </row>
    <row r="213" spans="5:11" ht="15" thickBot="1" x14ac:dyDescent="0.35">
      <c r="F213" s="321" t="s">
        <v>158</v>
      </c>
      <c r="G213" s="251">
        <v>20</v>
      </c>
      <c r="H213" s="252">
        <v>20</v>
      </c>
      <c r="I213">
        <v>80</v>
      </c>
      <c r="J213" s="158">
        <f>G213*I213/1000</f>
        <v>1.6</v>
      </c>
      <c r="K213" s="448"/>
    </row>
    <row r="214" spans="5:11" ht="15" hidden="1" thickBot="1" x14ac:dyDescent="0.35">
      <c r="F214" s="321" t="s">
        <v>308</v>
      </c>
      <c r="G214" s="251">
        <v>0</v>
      </c>
      <c r="H214" s="252">
        <v>0</v>
      </c>
      <c r="I214">
        <v>600</v>
      </c>
      <c r="J214">
        <f>G214*I214/1000</f>
        <v>0</v>
      </c>
      <c r="K214" s="448"/>
    </row>
    <row r="215" spans="5:11" ht="15" thickBot="1" x14ac:dyDescent="0.35">
      <c r="F215" s="321" t="s">
        <v>155</v>
      </c>
      <c r="G215" s="251">
        <v>214</v>
      </c>
      <c r="H215" s="252">
        <v>214</v>
      </c>
      <c r="K215" s="448"/>
    </row>
    <row r="216" spans="5:11" x14ac:dyDescent="0.3">
      <c r="K216" s="448"/>
    </row>
    <row r="217" spans="5:11" ht="21" x14ac:dyDescent="0.4">
      <c r="F217" s="455" t="s">
        <v>538</v>
      </c>
      <c r="K217" s="448"/>
    </row>
    <row r="218" spans="5:11" x14ac:dyDescent="0.3">
      <c r="F218" s="303" t="s">
        <v>14</v>
      </c>
      <c r="G218">
        <v>60</v>
      </c>
      <c r="I218">
        <v>35.9</v>
      </c>
      <c r="K218" s="432">
        <f>G218*I218/1000</f>
        <v>2.1539999999999999</v>
      </c>
    </row>
    <row r="219" spans="5:11" x14ac:dyDescent="0.3">
      <c r="K219" s="448"/>
    </row>
    <row r="220" spans="5:11" ht="15" thickBot="1" x14ac:dyDescent="0.35">
      <c r="K220" s="448"/>
    </row>
    <row r="221" spans="5:11" ht="21.6" thickBot="1" x14ac:dyDescent="0.45">
      <c r="E221" s="447" t="s">
        <v>532</v>
      </c>
      <c r="F221" s="455" t="s">
        <v>537</v>
      </c>
      <c r="K221" s="448"/>
    </row>
    <row r="222" spans="5:11" x14ac:dyDescent="0.3">
      <c r="K222" s="432">
        <f>J226+J227+J228</f>
        <v>11.100000000000001</v>
      </c>
    </row>
    <row r="223" spans="5:11" ht="24.75" customHeight="1" x14ac:dyDescent="0.3">
      <c r="F223" s="661" t="s">
        <v>284</v>
      </c>
      <c r="G223" s="662" t="s">
        <v>285</v>
      </c>
      <c r="H223" s="663"/>
      <c r="K223"/>
    </row>
    <row r="224" spans="5:11" x14ac:dyDescent="0.3">
      <c r="F224" s="661"/>
      <c r="G224" s="664">
        <v>1</v>
      </c>
      <c r="H224" s="665"/>
      <c r="K224"/>
    </row>
    <row r="225" spans="5:11" x14ac:dyDescent="0.3">
      <c r="F225" s="661"/>
      <c r="G225" s="510" t="s">
        <v>138</v>
      </c>
      <c r="H225" s="510" t="s">
        <v>139</v>
      </c>
      <c r="K225"/>
    </row>
    <row r="226" spans="5:11" x14ac:dyDescent="0.3">
      <c r="F226" s="511" t="s">
        <v>534</v>
      </c>
      <c r="G226" s="512">
        <v>5</v>
      </c>
      <c r="H226" s="512">
        <v>5</v>
      </c>
      <c r="I226">
        <v>520</v>
      </c>
      <c r="J226" s="158">
        <f>G226*I226/1000</f>
        <v>2.6</v>
      </c>
      <c r="K226"/>
    </row>
    <row r="227" spans="5:11" x14ac:dyDescent="0.3">
      <c r="F227" s="511" t="s">
        <v>535</v>
      </c>
      <c r="G227" s="512">
        <v>20</v>
      </c>
      <c r="H227" s="512">
        <v>20</v>
      </c>
      <c r="I227">
        <v>80</v>
      </c>
      <c r="J227" s="158">
        <f>G227*I227/1000</f>
        <v>1.6</v>
      </c>
      <c r="K227"/>
    </row>
    <row r="228" spans="5:11" x14ac:dyDescent="0.3">
      <c r="F228" s="511" t="s">
        <v>536</v>
      </c>
      <c r="G228" s="512">
        <v>100</v>
      </c>
      <c r="H228" s="512">
        <v>100</v>
      </c>
      <c r="I228">
        <v>69</v>
      </c>
      <c r="J228" s="158">
        <f>G228*I228/1000</f>
        <v>6.9</v>
      </c>
      <c r="K228"/>
    </row>
    <row r="229" spans="5:11" x14ac:dyDescent="0.3">
      <c r="F229" s="511" t="s">
        <v>155</v>
      </c>
      <c r="G229" s="512">
        <v>120</v>
      </c>
      <c r="H229" s="512">
        <v>120</v>
      </c>
      <c r="K229"/>
    </row>
    <row r="230" spans="5:11" x14ac:dyDescent="0.3">
      <c r="F230" s="513" t="s">
        <v>435</v>
      </c>
      <c r="G230" s="513" t="s">
        <v>147</v>
      </c>
      <c r="H230" s="514">
        <v>200</v>
      </c>
      <c r="K230"/>
    </row>
    <row r="231" spans="5:11" x14ac:dyDescent="0.3">
      <c r="K231" s="448"/>
    </row>
    <row r="232" spans="5:11" x14ac:dyDescent="0.3">
      <c r="K232" s="448"/>
    </row>
    <row r="233" spans="5:11" x14ac:dyDescent="0.3">
      <c r="F233" s="509" t="s">
        <v>556</v>
      </c>
      <c r="G233">
        <v>65</v>
      </c>
      <c r="I233">
        <v>23.96</v>
      </c>
      <c r="K233" s="92">
        <f>I233</f>
        <v>23.96</v>
      </c>
    </row>
    <row r="234" spans="5:11" ht="15" thickBot="1" x14ac:dyDescent="0.35">
      <c r="K234" s="448"/>
    </row>
    <row r="235" spans="5:11" s="272" customFormat="1" ht="21.6" thickBot="1" x14ac:dyDescent="0.45">
      <c r="E235" s="331"/>
      <c r="F235" s="464" t="s">
        <v>176</v>
      </c>
      <c r="G235" s="472"/>
      <c r="H235" s="472"/>
      <c r="I235" s="472"/>
      <c r="J235" s="472"/>
      <c r="K235" s="473">
        <f>K237+K251+K262+K270+K274+K282+K304+K313+K336+K348+K351+K353</f>
        <v>175.32559740000002</v>
      </c>
    </row>
    <row r="236" spans="5:11" ht="15" thickBot="1" x14ac:dyDescent="0.35">
      <c r="K236" s="448"/>
    </row>
    <row r="237" spans="5:11" ht="21.6" thickBot="1" x14ac:dyDescent="0.35">
      <c r="E237" s="447" t="s">
        <v>453</v>
      </c>
      <c r="F237" s="456" t="s">
        <v>519</v>
      </c>
      <c r="K237" s="432">
        <f>J242+J243+J244+J246+J247+J248+J249</f>
        <v>12.096</v>
      </c>
    </row>
    <row r="238" spans="5:11" x14ac:dyDescent="0.3">
      <c r="K238" s="448"/>
    </row>
    <row r="239" spans="5:11" x14ac:dyDescent="0.3">
      <c r="F239" s="354" t="s">
        <v>478</v>
      </c>
      <c r="K239" s="448"/>
    </row>
    <row r="240" spans="5:11" ht="15.6" thickBot="1" x14ac:dyDescent="0.35">
      <c r="E240"/>
      <c r="F240" s="355" t="s">
        <v>136</v>
      </c>
      <c r="K240" s="448"/>
    </row>
    <row r="241" spans="5:11" ht="15" thickBot="1" x14ac:dyDescent="0.35">
      <c r="E241"/>
      <c r="F241" s="320" t="s">
        <v>137</v>
      </c>
      <c r="G241" s="106" t="s">
        <v>138</v>
      </c>
      <c r="H241" s="107" t="s">
        <v>139</v>
      </c>
      <c r="K241" s="448"/>
    </row>
    <row r="242" spans="5:11" ht="15" thickBot="1" x14ac:dyDescent="0.35">
      <c r="E242"/>
      <c r="F242" s="321" t="s">
        <v>479</v>
      </c>
      <c r="G242" s="111">
        <v>140</v>
      </c>
      <c r="H242" s="112">
        <v>140</v>
      </c>
      <c r="I242">
        <v>69</v>
      </c>
      <c r="J242" s="158">
        <f>G242*I242/1000</f>
        <v>9.66</v>
      </c>
      <c r="K242" s="448"/>
    </row>
    <row r="243" spans="5:11" ht="15" thickBot="1" x14ac:dyDescent="0.35">
      <c r="E243"/>
      <c r="F243" s="321" t="s">
        <v>155</v>
      </c>
      <c r="G243" s="111">
        <v>60</v>
      </c>
      <c r="H243" s="112">
        <v>60</v>
      </c>
      <c r="I243">
        <v>0</v>
      </c>
      <c r="J243" s="158">
        <f>G243*I243/1000</f>
        <v>0</v>
      </c>
      <c r="K243" s="448"/>
    </row>
    <row r="244" spans="5:11" ht="15" thickBot="1" x14ac:dyDescent="0.35">
      <c r="E244"/>
      <c r="F244" s="321" t="s">
        <v>481</v>
      </c>
      <c r="G244" s="111">
        <v>2</v>
      </c>
      <c r="H244" s="112">
        <v>2</v>
      </c>
      <c r="I244">
        <v>1100</v>
      </c>
      <c r="J244" s="158">
        <f t="shared" ref="J244:J249" si="7">G244*I244/1000</f>
        <v>2.2000000000000002</v>
      </c>
      <c r="K244" s="448"/>
    </row>
    <row r="245" spans="5:11" ht="15" thickBot="1" x14ac:dyDescent="0.35">
      <c r="E245"/>
      <c r="F245" s="321" t="s">
        <v>158</v>
      </c>
      <c r="G245" s="111">
        <v>1.6</v>
      </c>
      <c r="H245" s="112">
        <v>1.6</v>
      </c>
      <c r="I245">
        <v>80</v>
      </c>
      <c r="J245" s="158"/>
      <c r="K245" s="448"/>
    </row>
    <row r="246" spans="5:11" ht="15" thickBot="1" x14ac:dyDescent="0.35">
      <c r="E246"/>
      <c r="F246" s="321" t="s">
        <v>480</v>
      </c>
      <c r="G246" s="474">
        <v>4</v>
      </c>
      <c r="H246" s="475">
        <v>4</v>
      </c>
      <c r="I246" s="90"/>
      <c r="J246" s="476">
        <f t="shared" si="7"/>
        <v>0</v>
      </c>
      <c r="K246" s="448"/>
    </row>
    <row r="247" spans="5:11" ht="15" thickBot="1" x14ac:dyDescent="0.35">
      <c r="E247"/>
      <c r="F247" s="321" t="s">
        <v>255</v>
      </c>
      <c r="G247" s="111">
        <v>4</v>
      </c>
      <c r="H247" s="112">
        <v>4</v>
      </c>
      <c r="J247" s="158">
        <f t="shared" si="7"/>
        <v>0</v>
      </c>
      <c r="K247" s="448"/>
    </row>
    <row r="248" spans="5:11" ht="15" thickBot="1" x14ac:dyDescent="0.35">
      <c r="E248"/>
      <c r="F248" s="321" t="s">
        <v>256</v>
      </c>
      <c r="G248" s="111">
        <v>4</v>
      </c>
      <c r="H248" s="112">
        <v>4</v>
      </c>
      <c r="I248">
        <v>59</v>
      </c>
      <c r="J248" s="158">
        <f t="shared" si="7"/>
        <v>0.23599999999999999</v>
      </c>
      <c r="K248" s="448"/>
    </row>
    <row r="249" spans="5:11" ht="15" thickBot="1" x14ac:dyDescent="0.35">
      <c r="E249"/>
      <c r="F249" s="321" t="s">
        <v>258</v>
      </c>
      <c r="G249" s="111">
        <v>4</v>
      </c>
      <c r="H249" s="112">
        <v>4</v>
      </c>
      <c r="J249" s="158">
        <f t="shared" si="7"/>
        <v>0</v>
      </c>
      <c r="K249" s="448"/>
    </row>
    <row r="250" spans="5:11" x14ac:dyDescent="0.3">
      <c r="K250" s="448"/>
    </row>
    <row r="251" spans="5:11" ht="21" x14ac:dyDescent="0.3">
      <c r="E251"/>
      <c r="F251" s="465" t="s">
        <v>483</v>
      </c>
      <c r="G251" s="119"/>
      <c r="H251" s="119"/>
      <c r="I251" s="161"/>
      <c r="J251" s="129"/>
      <c r="K251" s="278">
        <f>J258+J260</f>
        <v>1.06</v>
      </c>
    </row>
    <row r="252" spans="5:11" x14ac:dyDescent="0.3">
      <c r="E252"/>
      <c r="F252" s="338" t="s">
        <v>166</v>
      </c>
      <c r="G252" s="119"/>
      <c r="H252" s="119"/>
      <c r="I252" s="161"/>
      <c r="J252" s="121"/>
      <c r="K252" s="277"/>
    </row>
    <row r="253" spans="5:11" x14ac:dyDescent="0.3">
      <c r="E253"/>
      <c r="F253" s="216"/>
      <c r="G253" s="119"/>
      <c r="H253" s="119"/>
      <c r="I253" s="161"/>
      <c r="J253" s="121"/>
      <c r="K253" s="277"/>
    </row>
    <row r="254" spans="5:11" x14ac:dyDescent="0.3">
      <c r="E254"/>
      <c r="F254" s="339" t="s">
        <v>167</v>
      </c>
      <c r="G254" s="119"/>
      <c r="H254" s="119"/>
      <c r="I254" s="161"/>
      <c r="J254" s="121"/>
      <c r="K254" s="277"/>
    </row>
    <row r="255" spans="5:11" x14ac:dyDescent="0.3">
      <c r="E255"/>
      <c r="F255" s="340" t="s">
        <v>175</v>
      </c>
      <c r="G255" s="119"/>
      <c r="H255" s="119"/>
      <c r="I255" s="161"/>
      <c r="J255" s="121"/>
      <c r="K255" s="277"/>
    </row>
    <row r="256" spans="5:11" ht="15.6" x14ac:dyDescent="0.3">
      <c r="E256"/>
      <c r="F256" s="312" t="s">
        <v>136</v>
      </c>
      <c r="G256" s="119"/>
      <c r="H256" s="119"/>
      <c r="I256" s="161"/>
      <c r="J256" s="121"/>
      <c r="K256" s="277"/>
    </row>
    <row r="257" spans="5:11" x14ac:dyDescent="0.3">
      <c r="E257"/>
      <c r="F257" s="341" t="s">
        <v>137</v>
      </c>
      <c r="G257" s="167" t="s">
        <v>138</v>
      </c>
      <c r="H257" s="167" t="s">
        <v>139</v>
      </c>
      <c r="I257" s="161"/>
      <c r="J257" s="121"/>
      <c r="K257" s="277"/>
    </row>
    <row r="258" spans="5:11" x14ac:dyDescent="0.3">
      <c r="E258"/>
      <c r="F258" s="342" t="s">
        <v>153</v>
      </c>
      <c r="G258" s="169">
        <v>0.4</v>
      </c>
      <c r="H258" s="169">
        <v>0.4</v>
      </c>
      <c r="I258" s="161" t="s">
        <v>449</v>
      </c>
      <c r="J258" s="129">
        <f>G258*I258/1000</f>
        <v>0.26</v>
      </c>
      <c r="K258" s="277"/>
    </row>
    <row r="259" spans="5:11" x14ac:dyDescent="0.3">
      <c r="E259"/>
      <c r="F259" s="342" t="s">
        <v>155</v>
      </c>
      <c r="G259" s="169">
        <v>190</v>
      </c>
      <c r="H259" s="169">
        <v>190</v>
      </c>
      <c r="I259" s="161"/>
      <c r="J259" s="121"/>
      <c r="K259" s="277"/>
    </row>
    <row r="260" spans="5:11" x14ac:dyDescent="0.3">
      <c r="E260"/>
      <c r="F260" s="342" t="s">
        <v>158</v>
      </c>
      <c r="G260" s="169">
        <v>10</v>
      </c>
      <c r="H260" s="169">
        <v>10</v>
      </c>
      <c r="I260" s="161" t="s">
        <v>552</v>
      </c>
      <c r="J260" s="129">
        <f>G260*I260/1000</f>
        <v>0.8</v>
      </c>
      <c r="K260" s="277"/>
    </row>
    <row r="261" spans="5:11" x14ac:dyDescent="0.3">
      <c r="E261"/>
      <c r="K261" s="448"/>
    </row>
    <row r="262" spans="5:11" ht="21" x14ac:dyDescent="0.3">
      <c r="E262"/>
      <c r="F262" s="666" t="s">
        <v>489</v>
      </c>
      <c r="G262" s="666"/>
      <c r="H262" s="666"/>
      <c r="I262" s="666"/>
      <c r="J262" s="666"/>
      <c r="K262" s="278">
        <f>K265+K266+K267</f>
        <v>9.3312500000000007</v>
      </c>
    </row>
    <row r="263" spans="5:11" ht="15" thickBot="1" x14ac:dyDescent="0.35">
      <c r="E263"/>
      <c r="F263" s="310"/>
      <c r="I263" s="96"/>
      <c r="K263" s="277"/>
    </row>
    <row r="264" spans="5:11" ht="15" thickBot="1" x14ac:dyDescent="0.35">
      <c r="E264"/>
      <c r="F264" s="477" t="s">
        <v>137</v>
      </c>
      <c r="G264" s="262" t="s">
        <v>138</v>
      </c>
      <c r="H264" s="263" t="s">
        <v>139</v>
      </c>
      <c r="I264" s="197"/>
      <c r="J264" s="135"/>
      <c r="K264" s="277"/>
    </row>
    <row r="265" spans="5:11" ht="15" thickBot="1" x14ac:dyDescent="0.35">
      <c r="E265"/>
      <c r="F265" s="478" t="s">
        <v>490</v>
      </c>
      <c r="G265" s="260">
        <v>12.5</v>
      </c>
      <c r="H265" s="260">
        <v>12.5</v>
      </c>
      <c r="I265" s="120" t="s">
        <v>422</v>
      </c>
      <c r="J265" s="135">
        <f>G265*I265/1000</f>
        <v>6.875</v>
      </c>
      <c r="K265" s="277">
        <f>J265</f>
        <v>6.875</v>
      </c>
    </row>
    <row r="266" spans="5:11" ht="15" thickBot="1" x14ac:dyDescent="0.35">
      <c r="E266"/>
      <c r="F266" s="478" t="s">
        <v>58</v>
      </c>
      <c r="G266" s="260">
        <v>37.5</v>
      </c>
      <c r="H266" s="260">
        <v>37.5</v>
      </c>
      <c r="I266" s="197"/>
      <c r="J266" s="135">
        <f>G266*I266/1000</f>
        <v>0</v>
      </c>
      <c r="K266" s="277">
        <f>J266</f>
        <v>0</v>
      </c>
    </row>
    <row r="267" spans="5:11" ht="15" thickBot="1" x14ac:dyDescent="0.35">
      <c r="E267"/>
      <c r="F267" s="478" t="s">
        <v>504</v>
      </c>
      <c r="G267" s="486">
        <v>37.5</v>
      </c>
      <c r="H267" s="486">
        <v>37.5</v>
      </c>
      <c r="I267" s="197">
        <v>65.5</v>
      </c>
      <c r="J267" s="135">
        <f>G267*I267/1000</f>
        <v>2.4562499999999998</v>
      </c>
      <c r="K267" s="277">
        <f>J267</f>
        <v>2.4562499999999998</v>
      </c>
    </row>
    <row r="268" spans="5:11" x14ac:dyDescent="0.3">
      <c r="E268"/>
      <c r="K268" s="448"/>
    </row>
    <row r="269" spans="5:11" ht="21" x14ac:dyDescent="0.4">
      <c r="F269" s="455" t="s">
        <v>543</v>
      </c>
      <c r="K269" s="452"/>
    </row>
    <row r="270" spans="5:11" ht="15.6" x14ac:dyDescent="0.3">
      <c r="E270"/>
      <c r="F270" s="303" t="s">
        <v>321</v>
      </c>
      <c r="G270">
        <v>230</v>
      </c>
      <c r="I270">
        <v>190</v>
      </c>
      <c r="K270" s="453">
        <f>G270*I270/1000</f>
        <v>43.7</v>
      </c>
    </row>
    <row r="271" spans="5:11" x14ac:dyDescent="0.3">
      <c r="E271"/>
      <c r="K271" s="448"/>
    </row>
    <row r="272" spans="5:11" ht="15" thickBot="1" x14ac:dyDescent="0.35">
      <c r="K272" s="448"/>
    </row>
    <row r="273" spans="5:11" ht="21.6" thickBot="1" x14ac:dyDescent="0.45">
      <c r="E273" s="447" t="s">
        <v>455</v>
      </c>
      <c r="F273" s="455" t="s">
        <v>511</v>
      </c>
      <c r="K273" s="293"/>
    </row>
    <row r="274" spans="5:11" ht="17.399999999999999" x14ac:dyDescent="0.3">
      <c r="E274"/>
      <c r="F274" s="343" t="s">
        <v>283</v>
      </c>
      <c r="G274" s="84"/>
      <c r="H274" s="84"/>
      <c r="K274" s="432">
        <f>J278</f>
        <v>9.9939999999999998</v>
      </c>
    </row>
    <row r="275" spans="5:11" ht="15.6" x14ac:dyDescent="0.3">
      <c r="E275"/>
      <c r="F275" s="345"/>
      <c r="G275" s="621" t="s">
        <v>285</v>
      </c>
      <c r="H275" s="621"/>
    </row>
    <row r="276" spans="5:11" ht="15.6" x14ac:dyDescent="0.3">
      <c r="E276"/>
      <c r="F276" s="346"/>
      <c r="G276" s="621" t="s">
        <v>286</v>
      </c>
      <c r="H276" s="621"/>
    </row>
    <row r="277" spans="5:11" ht="15.6" x14ac:dyDescent="0.3">
      <c r="E277"/>
      <c r="F277" s="345" t="s">
        <v>284</v>
      </c>
      <c r="G277" s="11" t="s">
        <v>138</v>
      </c>
      <c r="H277" s="11" t="s">
        <v>139</v>
      </c>
    </row>
    <row r="278" spans="5:11" ht="15.6" x14ac:dyDescent="0.3">
      <c r="E278"/>
      <c r="F278" s="345" t="s">
        <v>320</v>
      </c>
      <c r="G278" s="429">
        <v>105.2</v>
      </c>
      <c r="H278" s="429">
        <v>100</v>
      </c>
      <c r="I278">
        <v>95</v>
      </c>
      <c r="J278" s="158">
        <f>G278*I278/1000</f>
        <v>9.9939999999999998</v>
      </c>
    </row>
    <row r="279" spans="5:11" ht="15.6" x14ac:dyDescent="0.3">
      <c r="E279"/>
      <c r="F279" s="345" t="s">
        <v>288</v>
      </c>
      <c r="G279" s="264"/>
      <c r="H279" s="429">
        <v>100</v>
      </c>
    </row>
    <row r="280" spans="5:11" x14ac:dyDescent="0.3">
      <c r="E280"/>
      <c r="K280" s="293"/>
    </row>
    <row r="281" spans="5:11" x14ac:dyDescent="0.3">
      <c r="K281" s="448"/>
    </row>
    <row r="282" spans="5:11" ht="21.6" thickBot="1" x14ac:dyDescent="0.35">
      <c r="F282" s="456" t="s">
        <v>520</v>
      </c>
      <c r="K282" s="432">
        <f>J284+J285+J286+J287+J293+J295+J296+J300</f>
        <v>8.1604474000000007</v>
      </c>
    </row>
    <row r="283" spans="5:11" ht="15" thickBot="1" x14ac:dyDescent="0.35">
      <c r="E283"/>
      <c r="F283" s="323" t="s">
        <v>137</v>
      </c>
      <c r="G283" s="249" t="s">
        <v>138</v>
      </c>
      <c r="H283" s="250" t="s">
        <v>139</v>
      </c>
      <c r="K283" s="448"/>
    </row>
    <row r="284" spans="5:11" ht="15" thickBot="1" x14ac:dyDescent="0.35">
      <c r="E284"/>
      <c r="F284" s="321" t="s">
        <v>253</v>
      </c>
      <c r="G284" s="287">
        <v>93.75</v>
      </c>
      <c r="H284" s="288">
        <v>75</v>
      </c>
      <c r="I284">
        <v>70</v>
      </c>
      <c r="J284" s="158">
        <f>G284*I284/1000</f>
        <v>6.5625</v>
      </c>
      <c r="K284" s="448"/>
    </row>
    <row r="285" spans="5:11" ht="15" thickBot="1" x14ac:dyDescent="0.35">
      <c r="E285"/>
      <c r="F285" s="321" t="s">
        <v>259</v>
      </c>
      <c r="G285" s="253">
        <v>12.5</v>
      </c>
      <c r="H285" s="252">
        <v>10</v>
      </c>
      <c r="I285">
        <v>40</v>
      </c>
      <c r="J285" s="158">
        <f t="shared" ref="J285:J286" si="8">G285*I285/1000</f>
        <v>0.5</v>
      </c>
      <c r="K285" s="448"/>
    </row>
    <row r="286" spans="5:11" ht="15" thickBot="1" x14ac:dyDescent="0.35">
      <c r="E286"/>
      <c r="F286" s="321" t="s">
        <v>260</v>
      </c>
      <c r="G286" s="251">
        <v>11.88</v>
      </c>
      <c r="H286" s="252">
        <v>10</v>
      </c>
      <c r="I286">
        <v>35</v>
      </c>
      <c r="J286" s="158">
        <f t="shared" si="8"/>
        <v>0.4158</v>
      </c>
      <c r="K286" s="448"/>
    </row>
    <row r="287" spans="5:11" ht="15" thickBot="1" x14ac:dyDescent="0.35">
      <c r="E287"/>
      <c r="F287" s="321" t="s">
        <v>250</v>
      </c>
      <c r="G287" s="251">
        <v>2.4300000000000002</v>
      </c>
      <c r="H287" s="252">
        <v>2.4300000000000002</v>
      </c>
      <c r="I287">
        <v>177.18</v>
      </c>
      <c r="J287" s="158">
        <f>G287*I287/1000</f>
        <v>0.43054740000000002</v>
      </c>
      <c r="K287" s="448"/>
    </row>
    <row r="288" spans="5:11" ht="15" hidden="1" thickBot="1" x14ac:dyDescent="0.35">
      <c r="E288"/>
      <c r="F288" s="321" t="s">
        <v>324</v>
      </c>
      <c r="G288" s="251">
        <v>10</v>
      </c>
      <c r="H288" s="252">
        <v>10</v>
      </c>
      <c r="J288" s="158"/>
      <c r="K288" s="448"/>
    </row>
    <row r="289" spans="5:11" ht="15" hidden="1" thickBot="1" x14ac:dyDescent="0.35">
      <c r="E289"/>
      <c r="F289" s="321" t="s">
        <v>325</v>
      </c>
      <c r="G289" s="251">
        <v>10</v>
      </c>
      <c r="H289" s="252">
        <v>10</v>
      </c>
      <c r="J289" s="158"/>
      <c r="K289" s="448"/>
    </row>
    <row r="290" spans="5:11" ht="15" hidden="1" thickBot="1" x14ac:dyDescent="0.35">
      <c r="E290"/>
      <c r="F290" s="321" t="s">
        <v>326</v>
      </c>
      <c r="G290" s="251">
        <v>10</v>
      </c>
      <c r="H290" s="252">
        <v>10</v>
      </c>
      <c r="J290" s="158"/>
      <c r="K290" s="448"/>
    </row>
    <row r="291" spans="5:11" ht="15" hidden="1" thickBot="1" x14ac:dyDescent="0.35">
      <c r="E291"/>
      <c r="F291" s="321" t="s">
        <v>327</v>
      </c>
      <c r="G291" s="265">
        <v>44323</v>
      </c>
      <c r="H291" s="266">
        <v>44323</v>
      </c>
      <c r="J291" s="158"/>
      <c r="K291" s="448"/>
    </row>
    <row r="292" spans="5:11" ht="15" hidden="1" thickBot="1" x14ac:dyDescent="0.35">
      <c r="E292"/>
      <c r="F292" s="321" t="s">
        <v>328</v>
      </c>
      <c r="G292" s="251">
        <v>5</v>
      </c>
      <c r="H292" s="252">
        <v>5</v>
      </c>
      <c r="J292" s="158"/>
      <c r="K292" s="448"/>
    </row>
    <row r="293" spans="5:11" ht="15" thickBot="1" x14ac:dyDescent="0.35">
      <c r="E293"/>
      <c r="F293" s="321" t="s">
        <v>492</v>
      </c>
      <c r="G293" s="251">
        <v>2.4300000000000002</v>
      </c>
      <c r="H293" s="252">
        <v>2.4300000000000002</v>
      </c>
      <c r="J293" s="158">
        <f>G293*I293/1000</f>
        <v>0</v>
      </c>
      <c r="K293" s="448"/>
    </row>
    <row r="294" spans="5:11" ht="15" hidden="1" thickBot="1" x14ac:dyDescent="0.35">
      <c r="E294"/>
      <c r="F294" s="321" t="s">
        <v>330</v>
      </c>
      <c r="G294" s="251">
        <v>5</v>
      </c>
      <c r="H294" s="252">
        <v>5</v>
      </c>
      <c r="J294" s="158"/>
      <c r="K294" s="448"/>
    </row>
    <row r="295" spans="5:11" ht="15" thickBot="1" x14ac:dyDescent="0.35">
      <c r="E295"/>
      <c r="F295" s="321" t="s">
        <v>197</v>
      </c>
      <c r="G295" s="287">
        <v>5</v>
      </c>
      <c r="H295" s="252">
        <v>5</v>
      </c>
      <c r="J295" s="158">
        <f>G295*I295/1000</f>
        <v>0</v>
      </c>
      <c r="K295" s="448"/>
    </row>
    <row r="296" spans="5:11" ht="15" thickBot="1" x14ac:dyDescent="0.35">
      <c r="E296"/>
      <c r="F296" s="321" t="s">
        <v>493</v>
      </c>
      <c r="G296" s="251">
        <v>5</v>
      </c>
      <c r="H296" s="252">
        <v>5</v>
      </c>
      <c r="I296">
        <v>47</v>
      </c>
      <c r="J296" s="158">
        <f>G296*I296/1000</f>
        <v>0.23499999999999999</v>
      </c>
      <c r="K296" s="448"/>
    </row>
    <row r="297" spans="5:11" ht="15" thickBot="1" x14ac:dyDescent="0.35">
      <c r="F297" s="321" t="s">
        <v>155</v>
      </c>
      <c r="G297" s="481">
        <v>190</v>
      </c>
      <c r="H297" s="482">
        <v>190</v>
      </c>
      <c r="I297">
        <v>0</v>
      </c>
      <c r="J297" s="158">
        <f t="shared" ref="J297:J300" si="9">G297*I297/1000</f>
        <v>0</v>
      </c>
      <c r="K297" s="448"/>
    </row>
    <row r="298" spans="5:11" ht="15" thickBot="1" x14ac:dyDescent="0.35">
      <c r="F298" s="321" t="s">
        <v>494</v>
      </c>
      <c r="G298" s="482">
        <v>190</v>
      </c>
      <c r="H298" s="482">
        <v>190</v>
      </c>
      <c r="J298" s="158">
        <f t="shared" si="9"/>
        <v>0</v>
      </c>
      <c r="K298" s="448"/>
    </row>
    <row r="299" spans="5:11" ht="15" thickBot="1" x14ac:dyDescent="0.35">
      <c r="F299" s="321" t="s">
        <v>495</v>
      </c>
      <c r="G299" s="482">
        <v>190</v>
      </c>
      <c r="H299" s="482">
        <v>190</v>
      </c>
      <c r="J299" s="158">
        <f t="shared" si="9"/>
        <v>0</v>
      </c>
      <c r="K299" s="448"/>
    </row>
    <row r="300" spans="5:11" ht="15" thickBot="1" x14ac:dyDescent="0.35">
      <c r="F300" s="321" t="s">
        <v>182</v>
      </c>
      <c r="G300" s="482">
        <v>0.83</v>
      </c>
      <c r="H300" s="482">
        <v>0.83</v>
      </c>
      <c r="I300">
        <v>20</v>
      </c>
      <c r="J300" s="158">
        <f t="shared" si="9"/>
        <v>1.6599999999999997E-2</v>
      </c>
      <c r="K300" s="448"/>
    </row>
    <row r="301" spans="5:11" x14ac:dyDescent="0.3">
      <c r="G301" s="482"/>
      <c r="H301" s="482"/>
      <c r="K301" s="448"/>
    </row>
    <row r="302" spans="5:11" x14ac:dyDescent="0.3">
      <c r="G302" s="482"/>
      <c r="H302" s="482"/>
      <c r="K302" s="448"/>
    </row>
    <row r="303" spans="5:11" x14ac:dyDescent="0.3">
      <c r="K303" s="448"/>
    </row>
    <row r="304" spans="5:11" ht="21" x14ac:dyDescent="0.3">
      <c r="E304"/>
      <c r="F304" s="456" t="s">
        <v>496</v>
      </c>
      <c r="K304" s="432">
        <f>J307+J309+J310</f>
        <v>13.98</v>
      </c>
    </row>
    <row r="305" spans="5:11" ht="15" thickBot="1" x14ac:dyDescent="0.35">
      <c r="E305"/>
      <c r="F305" s="322" t="s">
        <v>136</v>
      </c>
      <c r="K305" s="448"/>
    </row>
    <row r="306" spans="5:11" ht="15" thickBot="1" x14ac:dyDescent="0.35">
      <c r="E306"/>
      <c r="F306" s="323" t="s">
        <v>137</v>
      </c>
      <c r="G306" s="249" t="s">
        <v>138</v>
      </c>
      <c r="H306" s="250" t="s">
        <v>139</v>
      </c>
      <c r="K306" s="448"/>
    </row>
    <row r="307" spans="5:11" ht="15" thickBot="1" x14ac:dyDescent="0.35">
      <c r="E307"/>
      <c r="F307" s="321" t="s">
        <v>334</v>
      </c>
      <c r="G307" s="251">
        <v>68</v>
      </c>
      <c r="H307" s="252">
        <v>68</v>
      </c>
      <c r="I307">
        <v>59</v>
      </c>
      <c r="J307" s="158">
        <f>G307*I307/1000</f>
        <v>4.0119999999999996</v>
      </c>
      <c r="K307" s="448"/>
    </row>
    <row r="308" spans="5:11" ht="15" thickBot="1" x14ac:dyDescent="0.35">
      <c r="E308"/>
      <c r="F308" s="321" t="s">
        <v>155</v>
      </c>
      <c r="G308" s="251">
        <v>408</v>
      </c>
      <c r="H308" s="252">
        <v>408</v>
      </c>
      <c r="J308" s="158">
        <f>G308*I308/1000</f>
        <v>0</v>
      </c>
      <c r="K308" s="448"/>
    </row>
    <row r="309" spans="5:11" ht="15" thickBot="1" x14ac:dyDescent="0.35">
      <c r="E309"/>
      <c r="F309" s="321" t="s">
        <v>265</v>
      </c>
      <c r="G309" s="251">
        <v>3.4</v>
      </c>
      <c r="H309" s="252">
        <v>3.4</v>
      </c>
      <c r="I309">
        <v>20</v>
      </c>
      <c r="J309" s="158">
        <f>G309*I309/1000</f>
        <v>6.8000000000000005E-2</v>
      </c>
      <c r="K309" s="448"/>
    </row>
    <row r="310" spans="5:11" ht="15" thickBot="1" x14ac:dyDescent="0.35">
      <c r="E310"/>
      <c r="F310" s="321" t="s">
        <v>148</v>
      </c>
      <c r="G310" s="251">
        <v>9</v>
      </c>
      <c r="H310" s="252">
        <v>9</v>
      </c>
      <c r="I310">
        <v>1100</v>
      </c>
      <c r="J310" s="158">
        <f>G310*I310/1000</f>
        <v>9.9</v>
      </c>
      <c r="K310" s="448"/>
    </row>
    <row r="311" spans="5:11" x14ac:dyDescent="0.3">
      <c r="K311" s="448"/>
    </row>
    <row r="312" spans="5:11" x14ac:dyDescent="0.3">
      <c r="K312" s="448"/>
    </row>
    <row r="313" spans="5:11" ht="21" x14ac:dyDescent="0.3">
      <c r="E313"/>
      <c r="F313" s="456" t="s">
        <v>497</v>
      </c>
      <c r="K313" s="432">
        <f>J327+J329+J330+J331+J332</f>
        <v>35.079900000000002</v>
      </c>
    </row>
    <row r="314" spans="5:11" x14ac:dyDescent="0.3">
      <c r="E314"/>
      <c r="F314" s="324" t="s">
        <v>336</v>
      </c>
      <c r="K314" s="448"/>
    </row>
    <row r="315" spans="5:11" x14ac:dyDescent="0.3">
      <c r="E315"/>
      <c r="F315" s="324" t="s">
        <v>166</v>
      </c>
      <c r="K315" s="448"/>
    </row>
    <row r="316" spans="5:11" x14ac:dyDescent="0.3">
      <c r="K316" s="448"/>
    </row>
    <row r="317" spans="5:11" x14ac:dyDescent="0.3">
      <c r="E317"/>
      <c r="F317" s="325" t="s">
        <v>167</v>
      </c>
      <c r="K317" s="158"/>
    </row>
    <row r="318" spans="5:11" x14ac:dyDescent="0.3">
      <c r="E318"/>
      <c r="F318" s="357"/>
      <c r="K318" s="158"/>
    </row>
    <row r="319" spans="5:11" hidden="1" x14ac:dyDescent="0.3">
      <c r="E319"/>
      <c r="F319" s="358" t="s">
        <v>337</v>
      </c>
      <c r="K319" s="158"/>
    </row>
    <row r="320" spans="5:11" ht="15" thickBot="1" x14ac:dyDescent="0.35">
      <c r="E320"/>
      <c r="F320" s="322" t="s">
        <v>273</v>
      </c>
      <c r="K320" s="158"/>
    </row>
    <row r="321" spans="5:11" ht="15" thickBot="1" x14ac:dyDescent="0.35">
      <c r="E321"/>
      <c r="F321" s="323" t="s">
        <v>137</v>
      </c>
      <c r="G321" s="249" t="s">
        <v>138</v>
      </c>
      <c r="H321" s="250" t="s">
        <v>139</v>
      </c>
      <c r="K321" s="158"/>
    </row>
    <row r="322" spans="5:11" ht="15" hidden="1" thickBot="1" x14ac:dyDescent="0.35">
      <c r="E322"/>
      <c r="F322" s="321" t="s">
        <v>338</v>
      </c>
      <c r="G322" s="251">
        <v>107</v>
      </c>
      <c r="H322" s="252">
        <v>79</v>
      </c>
      <c r="K322" s="158"/>
    </row>
    <row r="323" spans="5:11" ht="15" hidden="1" thickBot="1" x14ac:dyDescent="0.35">
      <c r="E323"/>
      <c r="F323" s="321" t="s">
        <v>339</v>
      </c>
      <c r="G323" s="251">
        <v>107</v>
      </c>
      <c r="H323" s="252">
        <v>79</v>
      </c>
      <c r="K323" s="158"/>
    </row>
    <row r="324" spans="5:11" ht="15" hidden="1" thickBot="1" x14ac:dyDescent="0.35">
      <c r="E324"/>
      <c r="F324" s="321" t="s">
        <v>340</v>
      </c>
      <c r="G324" s="251">
        <v>107</v>
      </c>
      <c r="H324" s="252">
        <v>79</v>
      </c>
      <c r="K324" s="158"/>
    </row>
    <row r="325" spans="5:11" ht="15" hidden="1" thickBot="1" x14ac:dyDescent="0.35">
      <c r="E325"/>
      <c r="F325" s="321" t="s">
        <v>341</v>
      </c>
      <c r="G325" s="251">
        <v>107</v>
      </c>
      <c r="H325" s="252">
        <v>79</v>
      </c>
      <c r="K325" s="158"/>
    </row>
    <row r="326" spans="5:11" ht="15" hidden="1" thickBot="1" x14ac:dyDescent="0.35">
      <c r="E326"/>
      <c r="F326" s="321" t="s">
        <v>342</v>
      </c>
      <c r="G326" s="251">
        <v>107</v>
      </c>
      <c r="H326" s="252">
        <v>79</v>
      </c>
      <c r="K326" s="158"/>
    </row>
    <row r="327" spans="5:11" ht="15" thickBot="1" x14ac:dyDescent="0.35">
      <c r="E327"/>
      <c r="F327" s="321" t="s">
        <v>343</v>
      </c>
      <c r="G327" s="251">
        <v>87</v>
      </c>
      <c r="H327" s="252">
        <v>74</v>
      </c>
      <c r="I327">
        <v>368</v>
      </c>
      <c r="J327" s="158">
        <f>G327*I327/1000</f>
        <v>32.015999999999998</v>
      </c>
      <c r="K327" s="158"/>
    </row>
    <row r="328" spans="5:11" ht="15" thickBot="1" x14ac:dyDescent="0.35">
      <c r="E328"/>
      <c r="F328" s="321" t="s">
        <v>344</v>
      </c>
      <c r="G328" s="251">
        <v>87</v>
      </c>
      <c r="H328" s="252">
        <v>74</v>
      </c>
      <c r="K328" s="158"/>
    </row>
    <row r="329" spans="5:11" ht="15" thickBot="1" x14ac:dyDescent="0.35">
      <c r="E329"/>
      <c r="F329" s="321" t="s">
        <v>250</v>
      </c>
      <c r="G329" s="251">
        <v>5</v>
      </c>
      <c r="H329" s="252">
        <v>5</v>
      </c>
      <c r="I329">
        <v>177.18</v>
      </c>
      <c r="J329" s="158">
        <f>G329*I329/1000</f>
        <v>0.88590000000000013</v>
      </c>
      <c r="K329" s="158"/>
    </row>
    <row r="330" spans="5:11" ht="15" thickBot="1" x14ac:dyDescent="0.35">
      <c r="E330"/>
      <c r="F330" s="321" t="s">
        <v>260</v>
      </c>
      <c r="G330" s="251">
        <v>12</v>
      </c>
      <c r="H330" s="252">
        <v>10</v>
      </c>
      <c r="I330">
        <v>35</v>
      </c>
      <c r="J330" s="158">
        <f>G330*I330/1000</f>
        <v>0.42</v>
      </c>
      <c r="K330" s="158"/>
    </row>
    <row r="331" spans="5:11" ht="15" thickBot="1" x14ac:dyDescent="0.35">
      <c r="E331"/>
      <c r="F331" s="321" t="s">
        <v>290</v>
      </c>
      <c r="G331" s="251">
        <v>8</v>
      </c>
      <c r="H331" s="252">
        <v>8</v>
      </c>
      <c r="I331">
        <v>210</v>
      </c>
      <c r="J331" s="158">
        <f>G331*I331/1000</f>
        <v>1.68</v>
      </c>
      <c r="K331" s="158"/>
    </row>
    <row r="332" spans="5:11" ht="15" thickBot="1" x14ac:dyDescent="0.35">
      <c r="E332"/>
      <c r="F332" s="321" t="s">
        <v>171</v>
      </c>
      <c r="G332" s="251">
        <v>2</v>
      </c>
      <c r="H332" s="252">
        <v>2</v>
      </c>
      <c r="I332">
        <v>39</v>
      </c>
      <c r="J332" s="158">
        <f>G332*I332/1000</f>
        <v>7.8E-2</v>
      </c>
      <c r="K332" s="158"/>
    </row>
    <row r="333" spans="5:11" ht="15" thickBot="1" x14ac:dyDescent="0.35">
      <c r="E333"/>
      <c r="F333" s="326" t="s">
        <v>345</v>
      </c>
      <c r="G333" s="253" t="s">
        <v>147</v>
      </c>
      <c r="H333" s="257">
        <v>50</v>
      </c>
      <c r="K333" s="448"/>
    </row>
    <row r="334" spans="5:11" ht="15" thickBot="1" x14ac:dyDescent="0.35">
      <c r="E334"/>
      <c r="F334" s="326" t="s">
        <v>346</v>
      </c>
      <c r="G334" s="253" t="s">
        <v>147</v>
      </c>
      <c r="H334" s="257">
        <v>50</v>
      </c>
      <c r="K334" s="448"/>
    </row>
    <row r="335" spans="5:11" x14ac:dyDescent="0.3">
      <c r="K335" s="448"/>
    </row>
    <row r="336" spans="5:11" ht="21.6" thickBot="1" x14ac:dyDescent="0.35">
      <c r="F336" s="483" t="s">
        <v>498</v>
      </c>
      <c r="K336" s="432">
        <f>J340+J341+J342</f>
        <v>4.6500000000000004</v>
      </c>
    </row>
    <row r="337" spans="5:11" ht="25.2" customHeight="1" thickBot="1" x14ac:dyDescent="0.35">
      <c r="F337" s="667" t="s">
        <v>284</v>
      </c>
      <c r="G337" s="670" t="s">
        <v>285</v>
      </c>
      <c r="H337" s="671"/>
      <c r="K337" s="448"/>
    </row>
    <row r="338" spans="5:11" ht="15" thickBot="1" x14ac:dyDescent="0.35">
      <c r="F338" s="668"/>
      <c r="G338" s="672" t="s">
        <v>431</v>
      </c>
      <c r="H338" s="673"/>
      <c r="K338" s="448"/>
    </row>
    <row r="339" spans="5:11" ht="15" thickBot="1" x14ac:dyDescent="0.35">
      <c r="F339" s="669"/>
      <c r="G339" s="433" t="s">
        <v>432</v>
      </c>
      <c r="H339" s="433" t="s">
        <v>433</v>
      </c>
      <c r="K339" s="448"/>
    </row>
    <row r="340" spans="5:11" ht="15" thickBot="1" x14ac:dyDescent="0.35">
      <c r="F340" s="434" t="s">
        <v>300</v>
      </c>
      <c r="G340" s="433">
        <v>25</v>
      </c>
      <c r="H340" s="433">
        <v>30.5</v>
      </c>
      <c r="I340">
        <v>138</v>
      </c>
      <c r="J340" s="158">
        <f>G340*I340/1000</f>
        <v>3.45</v>
      </c>
      <c r="K340" s="448"/>
    </row>
    <row r="341" spans="5:11" ht="15" thickBot="1" x14ac:dyDescent="0.35">
      <c r="F341" s="434" t="s">
        <v>155</v>
      </c>
      <c r="G341" s="433">
        <v>190</v>
      </c>
      <c r="H341" s="433">
        <v>190</v>
      </c>
      <c r="I341">
        <v>0</v>
      </c>
      <c r="J341" s="158">
        <f>G341*I341/1000</f>
        <v>0</v>
      </c>
      <c r="K341" s="448"/>
    </row>
    <row r="342" spans="5:11" ht="15" thickBot="1" x14ac:dyDescent="0.35">
      <c r="F342" s="434" t="s">
        <v>158</v>
      </c>
      <c r="G342" s="433">
        <v>15</v>
      </c>
      <c r="H342" s="433">
        <v>15</v>
      </c>
      <c r="I342">
        <v>80</v>
      </c>
      <c r="J342" s="158">
        <f>G342*I342/1000</f>
        <v>1.2</v>
      </c>
      <c r="K342" s="448"/>
    </row>
    <row r="343" spans="5:11" ht="15" thickBot="1" x14ac:dyDescent="0.35">
      <c r="F343" s="435" t="s">
        <v>434</v>
      </c>
      <c r="G343" s="433" t="s">
        <v>147</v>
      </c>
      <c r="H343" s="433" t="s">
        <v>147</v>
      </c>
      <c r="K343" s="448"/>
    </row>
    <row r="344" spans="5:11" x14ac:dyDescent="0.3">
      <c r="G344" s="159"/>
      <c r="H344" s="159"/>
      <c r="K344" s="439"/>
    </row>
    <row r="345" spans="5:11" hidden="1" x14ac:dyDescent="0.3">
      <c r="K345" s="448"/>
    </row>
    <row r="346" spans="5:11" hidden="1" x14ac:dyDescent="0.3">
      <c r="K346" s="448"/>
    </row>
    <row r="347" spans="5:11" ht="21" x14ac:dyDescent="0.4">
      <c r="F347" s="455" t="s">
        <v>539</v>
      </c>
      <c r="K347" s="452"/>
    </row>
    <row r="348" spans="5:11" ht="15.6" x14ac:dyDescent="0.3">
      <c r="E348"/>
      <c r="F348" s="303" t="s">
        <v>14</v>
      </c>
      <c r="G348" s="461">
        <v>60</v>
      </c>
      <c r="I348">
        <v>35.9</v>
      </c>
      <c r="K348" s="453">
        <f>G348*I348/1000</f>
        <v>2.1539999999999999</v>
      </c>
    </row>
    <row r="349" spans="5:11" x14ac:dyDescent="0.3">
      <c r="K349" s="448"/>
    </row>
    <row r="350" spans="5:11" ht="21.6" thickBot="1" x14ac:dyDescent="0.45">
      <c r="F350" s="455" t="s">
        <v>540</v>
      </c>
      <c r="K350" s="448"/>
    </row>
    <row r="351" spans="5:11" ht="15" thickBot="1" x14ac:dyDescent="0.35">
      <c r="E351" s="447" t="s">
        <v>532</v>
      </c>
      <c r="F351" s="303" t="s">
        <v>525</v>
      </c>
      <c r="G351">
        <v>200</v>
      </c>
      <c r="H351">
        <v>200</v>
      </c>
      <c r="I351">
        <v>74</v>
      </c>
      <c r="K351" s="521">
        <f>G351*I351/1000</f>
        <v>14.8</v>
      </c>
    </row>
    <row r="352" spans="5:11" x14ac:dyDescent="0.3">
      <c r="E352"/>
      <c r="K352" s="508"/>
    </row>
    <row r="353" spans="5:11" x14ac:dyDescent="0.3">
      <c r="E353"/>
      <c r="F353" s="303" t="s">
        <v>557</v>
      </c>
      <c r="G353">
        <v>65</v>
      </c>
      <c r="I353">
        <v>20.32</v>
      </c>
      <c r="K353" s="507">
        <f>I353</f>
        <v>20.32</v>
      </c>
    </row>
    <row r="354" spans="5:11" ht="11.4" customHeight="1" x14ac:dyDescent="0.3">
      <c r="K354" s="452"/>
    </row>
    <row r="355" spans="5:11" ht="15.6" customHeight="1" thickBot="1" x14ac:dyDescent="0.35">
      <c r="K355" s="452"/>
    </row>
    <row r="356" spans="5:11" s="289" customFormat="1" ht="21.6" thickBot="1" x14ac:dyDescent="0.45">
      <c r="E356" s="359"/>
      <c r="F356" s="464" t="s">
        <v>190</v>
      </c>
      <c r="G356" s="472"/>
      <c r="H356" s="472"/>
      <c r="I356" s="472"/>
      <c r="J356" s="472"/>
      <c r="K356" s="473">
        <f>K358+K372+K389+K400+K408+K427+K435+K450+K453+K456+K467</f>
        <v>185.11015599999999</v>
      </c>
    </row>
    <row r="357" spans="5:11" ht="15" thickBot="1" x14ac:dyDescent="0.35"/>
    <row r="358" spans="5:11" ht="21.6" thickBot="1" x14ac:dyDescent="0.35">
      <c r="E358" s="447" t="s">
        <v>453</v>
      </c>
      <c r="F358" s="484" t="s">
        <v>191</v>
      </c>
      <c r="G358" s="141"/>
      <c r="H358" s="141"/>
      <c r="I358" s="113"/>
      <c r="J358" s="131"/>
      <c r="K358" s="290">
        <f>J365+J366+J368+J370</f>
        <v>14.630800000000001</v>
      </c>
    </row>
    <row r="359" spans="5:11" x14ac:dyDescent="0.3">
      <c r="F359" s="361" t="s">
        <v>192</v>
      </c>
      <c r="G359" s="141"/>
      <c r="H359" s="141"/>
      <c r="I359" s="113"/>
      <c r="J359" s="119"/>
      <c r="K359" s="97"/>
    </row>
    <row r="360" spans="5:11" x14ac:dyDescent="0.3">
      <c r="F360" s="361" t="s">
        <v>166</v>
      </c>
      <c r="G360" s="141"/>
      <c r="H360" s="141"/>
      <c r="I360" s="113"/>
      <c r="J360" s="119"/>
      <c r="K360" s="97"/>
    </row>
    <row r="361" spans="5:11" x14ac:dyDescent="0.3">
      <c r="F361" s="318"/>
      <c r="G361" s="141"/>
      <c r="H361" s="141"/>
      <c r="I361" s="113"/>
      <c r="J361" s="119"/>
      <c r="K361" s="97"/>
    </row>
    <row r="362" spans="5:11" x14ac:dyDescent="0.3">
      <c r="F362" s="362" t="s">
        <v>167</v>
      </c>
      <c r="G362" s="141"/>
      <c r="H362" s="141"/>
      <c r="I362" s="113"/>
      <c r="J362" s="119"/>
      <c r="K362" s="97"/>
    </row>
    <row r="363" spans="5:11" ht="16.2" thickBot="1" x14ac:dyDescent="0.35">
      <c r="F363" s="363" t="s">
        <v>136</v>
      </c>
      <c r="G363" s="141"/>
      <c r="H363" s="141"/>
      <c r="I363" s="113"/>
      <c r="J363" s="119"/>
      <c r="K363" s="97"/>
    </row>
    <row r="364" spans="5:11" ht="15" thickBot="1" x14ac:dyDescent="0.35">
      <c r="F364" s="364" t="s">
        <v>137</v>
      </c>
      <c r="G364" s="187" t="s">
        <v>138</v>
      </c>
      <c r="H364" s="188" t="s">
        <v>139</v>
      </c>
      <c r="I364" s="113"/>
      <c r="J364" s="119"/>
      <c r="K364" s="97"/>
    </row>
    <row r="365" spans="5:11" ht="15" thickBot="1" x14ac:dyDescent="0.35">
      <c r="F365" s="365" t="s">
        <v>169</v>
      </c>
      <c r="G365" s="190">
        <v>30.8</v>
      </c>
      <c r="H365" s="191">
        <v>30.8</v>
      </c>
      <c r="I365" s="113">
        <v>46</v>
      </c>
      <c r="J365" s="133">
        <f>G365*I365/1000</f>
        <v>1.4168000000000001</v>
      </c>
      <c r="K365" s="97"/>
    </row>
    <row r="366" spans="5:11" ht="15" thickBot="1" x14ac:dyDescent="0.35">
      <c r="F366" s="365" t="s">
        <v>144</v>
      </c>
      <c r="G366" s="190">
        <v>106</v>
      </c>
      <c r="H366" s="191">
        <v>106</v>
      </c>
      <c r="I366" s="113">
        <v>69</v>
      </c>
      <c r="J366" s="133">
        <f>G366*I366/1000</f>
        <v>7.3140000000000001</v>
      </c>
      <c r="K366" s="97"/>
    </row>
    <row r="367" spans="5:11" ht="15" thickBot="1" x14ac:dyDescent="0.35">
      <c r="F367" s="365" t="s">
        <v>155</v>
      </c>
      <c r="G367" s="190">
        <v>70</v>
      </c>
      <c r="H367" s="191">
        <v>70</v>
      </c>
      <c r="I367" s="113"/>
      <c r="J367" s="155"/>
      <c r="K367" s="97"/>
    </row>
    <row r="368" spans="5:11" ht="15" thickBot="1" x14ac:dyDescent="0.35">
      <c r="F368" s="365" t="s">
        <v>158</v>
      </c>
      <c r="G368" s="190">
        <v>5</v>
      </c>
      <c r="H368" s="191">
        <v>5</v>
      </c>
      <c r="I368" s="156">
        <v>80</v>
      </c>
      <c r="J368" s="133">
        <f>G368*I368/1000</f>
        <v>0.4</v>
      </c>
      <c r="K368" s="97"/>
    </row>
    <row r="369" spans="5:11" ht="15" thickBot="1" x14ac:dyDescent="0.35">
      <c r="E369"/>
      <c r="F369" s="366" t="s">
        <v>193</v>
      </c>
      <c r="G369" s="193" t="s">
        <v>147</v>
      </c>
      <c r="H369" s="194">
        <v>192</v>
      </c>
      <c r="I369" s="113"/>
      <c r="J369" s="155"/>
      <c r="K369" s="97"/>
    </row>
    <row r="370" spans="5:11" ht="15" thickBot="1" x14ac:dyDescent="0.35">
      <c r="E370"/>
      <c r="F370" s="365" t="s">
        <v>148</v>
      </c>
      <c r="G370" s="190">
        <v>5</v>
      </c>
      <c r="H370" s="191">
        <v>5</v>
      </c>
      <c r="I370" s="156">
        <v>1100</v>
      </c>
      <c r="J370" s="133">
        <f>G370*I370/1000</f>
        <v>5.5</v>
      </c>
      <c r="K370" s="97"/>
    </row>
    <row r="371" spans="5:11" x14ac:dyDescent="0.3">
      <c r="E371"/>
      <c r="F371" s="310"/>
      <c r="I371" s="96"/>
      <c r="J371" s="158"/>
      <c r="K371" s="97"/>
    </row>
    <row r="372" spans="5:11" ht="21" x14ac:dyDescent="0.3">
      <c r="F372" s="445" t="s">
        <v>448</v>
      </c>
      <c r="G372" s="119"/>
      <c r="H372" s="119"/>
      <c r="I372" s="120"/>
      <c r="J372" s="121"/>
      <c r="K372" s="449">
        <f>J379</f>
        <v>3.5700000000000003</v>
      </c>
    </row>
    <row r="373" spans="5:11" ht="15.6" x14ac:dyDescent="0.3">
      <c r="E373"/>
      <c r="F373" s="613" t="s">
        <v>151</v>
      </c>
      <c r="G373" s="613"/>
      <c r="H373" s="613"/>
      <c r="I373" s="613"/>
      <c r="J373" s="613"/>
      <c r="K373" s="451"/>
    </row>
    <row r="374" spans="5:11" ht="16.2" thickBot="1" x14ac:dyDescent="0.35">
      <c r="E374"/>
      <c r="F374" s="312" t="s">
        <v>136</v>
      </c>
      <c r="G374" s="119"/>
      <c r="H374" s="119"/>
      <c r="I374" s="120"/>
      <c r="J374" s="121"/>
      <c r="K374" s="450"/>
    </row>
    <row r="375" spans="5:11" ht="16.2" thickBot="1" x14ac:dyDescent="0.35">
      <c r="E375"/>
      <c r="F375" s="313" t="s">
        <v>137</v>
      </c>
      <c r="G375" s="124" t="s">
        <v>138</v>
      </c>
      <c r="H375" s="125" t="s">
        <v>139</v>
      </c>
      <c r="I375" s="120"/>
      <c r="J375" s="121"/>
      <c r="K375" s="450"/>
    </row>
    <row r="376" spans="5:11" ht="16.2" thickBot="1" x14ac:dyDescent="0.35">
      <c r="E376"/>
      <c r="F376" s="314" t="s">
        <v>153</v>
      </c>
      <c r="G376" s="127">
        <v>1</v>
      </c>
      <c r="H376" s="128">
        <v>1</v>
      </c>
      <c r="I376" s="120" t="s">
        <v>449</v>
      </c>
      <c r="J376" s="129">
        <f>G376*I376/1000</f>
        <v>0.65</v>
      </c>
      <c r="K376" s="450"/>
    </row>
    <row r="377" spans="5:11" ht="16.2" thickBot="1" x14ac:dyDescent="0.35">
      <c r="E377"/>
      <c r="F377" s="314" t="s">
        <v>155</v>
      </c>
      <c r="G377" s="127">
        <v>54</v>
      </c>
      <c r="H377" s="128">
        <v>54</v>
      </c>
      <c r="I377" s="120"/>
      <c r="J377" s="121"/>
      <c r="K377" s="450"/>
    </row>
    <row r="378" spans="5:11" ht="15.6" x14ac:dyDescent="0.3">
      <c r="E378"/>
      <c r="F378" s="315"/>
      <c r="G378" s="131"/>
      <c r="H378" s="131"/>
      <c r="I378" s="120"/>
      <c r="J378" s="121"/>
      <c r="K378" s="450"/>
    </row>
    <row r="379" spans="5:11" ht="21" x14ac:dyDescent="0.3">
      <c r="E379"/>
      <c r="F379" s="445" t="s">
        <v>499</v>
      </c>
      <c r="G379" s="119"/>
      <c r="H379" s="119"/>
      <c r="I379" s="120"/>
      <c r="J379" s="133">
        <f>J383+J384+J385</f>
        <v>3.5700000000000003</v>
      </c>
      <c r="K379" s="450"/>
    </row>
    <row r="380" spans="5:11" ht="15.6" x14ac:dyDescent="0.3">
      <c r="E380"/>
      <c r="F380" s="613" t="s">
        <v>151</v>
      </c>
      <c r="G380" s="613"/>
      <c r="H380" s="613"/>
      <c r="I380" s="613"/>
      <c r="J380" s="613"/>
      <c r="K380" s="450"/>
    </row>
    <row r="381" spans="5:11" ht="16.2" thickBot="1" x14ac:dyDescent="0.35">
      <c r="E381"/>
      <c r="F381" s="312" t="s">
        <v>136</v>
      </c>
      <c r="G381" s="119"/>
      <c r="H381" s="119"/>
      <c r="I381" s="120"/>
      <c r="J381" s="121"/>
      <c r="K381" s="450"/>
    </row>
    <row r="382" spans="5:11" ht="16.2" thickBot="1" x14ac:dyDescent="0.35">
      <c r="E382"/>
      <c r="F382" s="313" t="s">
        <v>137</v>
      </c>
      <c r="G382" s="124" t="s">
        <v>138</v>
      </c>
      <c r="H382" s="125" t="s">
        <v>139</v>
      </c>
      <c r="I382" s="120"/>
      <c r="J382" s="121"/>
      <c r="K382" s="450"/>
    </row>
    <row r="383" spans="5:11" ht="16.2" thickBot="1" x14ac:dyDescent="0.35">
      <c r="E383"/>
      <c r="F383" s="314" t="s">
        <v>500</v>
      </c>
      <c r="G383" s="134" t="s">
        <v>147</v>
      </c>
      <c r="H383" s="128">
        <v>50</v>
      </c>
      <c r="I383" s="120"/>
      <c r="J383" s="135">
        <f>J376</f>
        <v>0.65</v>
      </c>
      <c r="K383" s="450"/>
    </row>
    <row r="384" spans="5:11" ht="16.2" thickBot="1" x14ac:dyDescent="0.35">
      <c r="E384"/>
      <c r="F384" s="314" t="s">
        <v>158</v>
      </c>
      <c r="G384" s="127">
        <v>15</v>
      </c>
      <c r="H384" s="128">
        <v>15</v>
      </c>
      <c r="I384" s="120" t="s">
        <v>552</v>
      </c>
      <c r="J384" s="135">
        <f>G384*I384/1000</f>
        <v>1.2</v>
      </c>
      <c r="K384" s="450"/>
    </row>
    <row r="385" spans="5:11" ht="16.2" thickBot="1" x14ac:dyDescent="0.35">
      <c r="E385"/>
      <c r="F385" s="314" t="s">
        <v>160</v>
      </c>
      <c r="G385" s="127">
        <v>8</v>
      </c>
      <c r="H385" s="128">
        <v>7</v>
      </c>
      <c r="I385" s="120" t="s">
        <v>420</v>
      </c>
      <c r="J385" s="135">
        <f>G385*I385/1000</f>
        <v>1.72</v>
      </c>
      <c r="K385" s="450"/>
    </row>
    <row r="386" spans="5:11" ht="16.2" thickBot="1" x14ac:dyDescent="0.35">
      <c r="E386"/>
      <c r="F386" s="314" t="s">
        <v>155</v>
      </c>
      <c r="G386" s="127">
        <v>150</v>
      </c>
      <c r="H386" s="128">
        <v>150</v>
      </c>
      <c r="I386" s="120"/>
      <c r="J386" s="121"/>
      <c r="K386" s="450"/>
    </row>
    <row r="387" spans="5:11" x14ac:dyDescent="0.3">
      <c r="E387"/>
      <c r="F387" s="342"/>
      <c r="G387" s="169"/>
      <c r="H387" s="169"/>
      <c r="I387" s="161"/>
      <c r="J387" s="135"/>
      <c r="K387" s="97"/>
    </row>
    <row r="388" spans="5:11" x14ac:dyDescent="0.3">
      <c r="E388"/>
      <c r="F388" s="342"/>
      <c r="G388" s="169"/>
      <c r="H388" s="169"/>
      <c r="I388" s="161"/>
      <c r="J388" s="135"/>
      <c r="K388" s="97"/>
    </row>
    <row r="389" spans="5:11" ht="21" x14ac:dyDescent="0.3">
      <c r="E389"/>
      <c r="F389" s="485" t="s">
        <v>501</v>
      </c>
      <c r="G389" s="169"/>
      <c r="H389" s="169"/>
      <c r="I389" s="161"/>
      <c r="J389" s="121"/>
      <c r="K389" s="290">
        <f>J390+J391+J392</f>
        <v>16.206250000000001</v>
      </c>
    </row>
    <row r="390" spans="5:11" x14ac:dyDescent="0.3">
      <c r="E390"/>
      <c r="F390" s="342" t="s">
        <v>502</v>
      </c>
      <c r="G390" s="137">
        <v>37.5</v>
      </c>
      <c r="H390" s="169">
        <v>37.5</v>
      </c>
      <c r="I390" s="161" t="s">
        <v>486</v>
      </c>
      <c r="J390" s="133">
        <f>G390*I390/1000</f>
        <v>0</v>
      </c>
      <c r="K390" s="292"/>
    </row>
    <row r="391" spans="5:11" x14ac:dyDescent="0.3">
      <c r="E391"/>
      <c r="F391" s="342" t="s">
        <v>503</v>
      </c>
      <c r="G391" s="137">
        <v>37.5</v>
      </c>
      <c r="H391" s="169">
        <v>37.5</v>
      </c>
      <c r="I391" s="161" t="s">
        <v>563</v>
      </c>
      <c r="J391" s="133">
        <f>G391*I391/1000</f>
        <v>2.4562499999999998</v>
      </c>
      <c r="K391" s="292"/>
    </row>
    <row r="392" spans="5:11" ht="15" thickBot="1" x14ac:dyDescent="0.35">
      <c r="E392"/>
      <c r="F392" s="342" t="s">
        <v>186</v>
      </c>
      <c r="G392" s="121">
        <v>12.5</v>
      </c>
      <c r="H392" s="169">
        <v>12.5</v>
      </c>
      <c r="I392" s="161" t="s">
        <v>554</v>
      </c>
      <c r="J392" s="133">
        <f>G392*I392/1000</f>
        <v>13.75</v>
      </c>
      <c r="K392" s="292"/>
    </row>
    <row r="393" spans="5:11" ht="15" thickBot="1" x14ac:dyDescent="0.35">
      <c r="E393"/>
      <c r="F393" s="195"/>
      <c r="G393" s="196"/>
      <c r="H393" s="196"/>
      <c r="I393" s="197"/>
      <c r="J393" s="135"/>
      <c r="K393" s="97"/>
    </row>
    <row r="394" spans="5:11" ht="21" hidden="1" x14ac:dyDescent="0.4">
      <c r="F394" s="455" t="s">
        <v>466</v>
      </c>
      <c r="J394" s="135"/>
      <c r="K394" s="448"/>
    </row>
    <row r="395" spans="5:11" hidden="1" x14ac:dyDescent="0.3">
      <c r="F395" s="310" t="s">
        <v>467</v>
      </c>
      <c r="H395">
        <v>100</v>
      </c>
      <c r="I395">
        <v>320</v>
      </c>
      <c r="J395" s="135">
        <f t="shared" ref="J395" si="10">G395*I395/1000</f>
        <v>0</v>
      </c>
      <c r="K395" s="432">
        <f>G395*I395/1000</f>
        <v>0</v>
      </c>
    </row>
    <row r="396" spans="5:11" x14ac:dyDescent="0.3">
      <c r="E396"/>
      <c r="F396" s="487"/>
      <c r="G396" s="488"/>
      <c r="H396" s="488"/>
      <c r="I396" s="197"/>
      <c r="J396" s="135"/>
      <c r="K396" s="97"/>
    </row>
    <row r="397" spans="5:11" hidden="1" x14ac:dyDescent="0.3">
      <c r="E397"/>
      <c r="F397" s="487"/>
      <c r="G397" s="488"/>
      <c r="H397" s="488"/>
      <c r="I397" s="197"/>
      <c r="J397" s="135"/>
      <c r="K397" s="97"/>
    </row>
    <row r="398" spans="5:11" hidden="1" x14ac:dyDescent="0.3">
      <c r="E398"/>
      <c r="F398" s="487"/>
      <c r="G398" s="488"/>
      <c r="H398" s="488"/>
      <c r="I398" s="197"/>
      <c r="J398" s="135"/>
      <c r="K398" s="97"/>
    </row>
    <row r="399" spans="5:11" ht="15" thickBot="1" x14ac:dyDescent="0.35"/>
    <row r="400" spans="5:11" ht="21.6" thickBot="1" x14ac:dyDescent="0.35">
      <c r="E400" s="447" t="s">
        <v>455</v>
      </c>
      <c r="F400" s="456" t="s">
        <v>456</v>
      </c>
      <c r="K400" s="432">
        <f>J402+J403+J405+J406</f>
        <v>11.255899999999999</v>
      </c>
    </row>
    <row r="401" spans="5:11" ht="15" thickBot="1" x14ac:dyDescent="0.35">
      <c r="E401"/>
      <c r="F401" s="320" t="s">
        <v>137</v>
      </c>
      <c r="G401" s="106" t="s">
        <v>138</v>
      </c>
      <c r="H401" s="107" t="s">
        <v>139</v>
      </c>
    </row>
    <row r="402" spans="5:11" ht="15.75" customHeight="1" thickBot="1" x14ac:dyDescent="0.35">
      <c r="E402"/>
      <c r="F402" s="321" t="s">
        <v>246</v>
      </c>
      <c r="G402" s="111">
        <v>57</v>
      </c>
      <c r="H402" s="112">
        <v>48</v>
      </c>
      <c r="I402">
        <v>100</v>
      </c>
      <c r="J402" s="158">
        <f>G402*I402/1000</f>
        <v>5.7</v>
      </c>
    </row>
    <row r="403" spans="5:11" ht="15" thickBot="1" x14ac:dyDescent="0.35">
      <c r="E403"/>
      <c r="F403" s="321" t="s">
        <v>247</v>
      </c>
      <c r="G403" s="111">
        <v>44</v>
      </c>
      <c r="H403" s="112">
        <v>35</v>
      </c>
      <c r="I403">
        <v>95</v>
      </c>
      <c r="J403" s="158">
        <f t="shared" ref="J403" si="11">G403*I403/1000</f>
        <v>4.18</v>
      </c>
    </row>
    <row r="404" spans="5:11" ht="15" thickBot="1" x14ac:dyDescent="0.35">
      <c r="E404"/>
      <c r="F404" s="321" t="s">
        <v>248</v>
      </c>
      <c r="G404" s="111">
        <v>15</v>
      </c>
      <c r="H404" s="112">
        <v>12</v>
      </c>
      <c r="J404" s="158"/>
    </row>
    <row r="405" spans="5:11" ht="15" thickBot="1" x14ac:dyDescent="0.35">
      <c r="E405"/>
      <c r="F405" s="321" t="s">
        <v>249</v>
      </c>
      <c r="G405" s="111">
        <v>14</v>
      </c>
      <c r="H405" s="112">
        <v>12</v>
      </c>
      <c r="I405">
        <v>35</v>
      </c>
      <c r="J405" s="158">
        <f t="shared" ref="J405:J406" si="12">G405*I405/1000</f>
        <v>0.49</v>
      </c>
    </row>
    <row r="406" spans="5:11" ht="15" thickBot="1" x14ac:dyDescent="0.35">
      <c r="E406"/>
      <c r="F406" s="321" t="s">
        <v>250</v>
      </c>
      <c r="G406" s="111">
        <v>5</v>
      </c>
      <c r="H406" s="112">
        <v>5</v>
      </c>
      <c r="I406">
        <v>177.18</v>
      </c>
      <c r="J406" s="158">
        <f t="shared" si="12"/>
        <v>0.88590000000000013</v>
      </c>
    </row>
    <row r="408" spans="5:11" ht="21" x14ac:dyDescent="0.3">
      <c r="E408"/>
      <c r="F408" s="456" t="s">
        <v>251</v>
      </c>
      <c r="K408" s="453">
        <f>J411+J414+J417+J418+J419+J424+J425</f>
        <v>8.5214499999999997</v>
      </c>
    </row>
    <row r="409" spans="5:11" ht="16.2" thickBot="1" x14ac:dyDescent="0.35">
      <c r="E409"/>
      <c r="F409" s="322" t="s">
        <v>252</v>
      </c>
      <c r="K409" s="452"/>
    </row>
    <row r="410" spans="5:11" ht="16.2" thickBot="1" x14ac:dyDescent="0.35">
      <c r="E410"/>
      <c r="F410" s="323" t="s">
        <v>137</v>
      </c>
      <c r="G410" s="419" t="s">
        <v>138</v>
      </c>
      <c r="H410" s="420" t="s">
        <v>139</v>
      </c>
      <c r="I410" s="421"/>
      <c r="J410" s="421"/>
      <c r="K410" s="452"/>
    </row>
    <row r="411" spans="5:11" ht="16.2" thickBot="1" x14ac:dyDescent="0.35">
      <c r="E411"/>
      <c r="F411" s="321" t="s">
        <v>253</v>
      </c>
      <c r="G411" s="422">
        <v>100</v>
      </c>
      <c r="H411" s="423">
        <v>75</v>
      </c>
      <c r="I411" s="421">
        <v>70</v>
      </c>
      <c r="J411" s="554">
        <f>G411*I411/1000</f>
        <v>7</v>
      </c>
      <c r="K411" s="452"/>
    </row>
    <row r="412" spans="5:11" ht="16.2" thickBot="1" x14ac:dyDescent="0.35">
      <c r="E412"/>
      <c r="F412" s="321" t="s">
        <v>254</v>
      </c>
      <c r="G412" s="422">
        <v>2</v>
      </c>
      <c r="H412" s="423">
        <v>2</v>
      </c>
      <c r="I412" s="421"/>
      <c r="J412" s="554"/>
      <c r="K412" s="452"/>
    </row>
    <row r="413" spans="5:11" ht="16.2" thickBot="1" x14ac:dyDescent="0.35">
      <c r="E413"/>
      <c r="F413" s="321" t="s">
        <v>255</v>
      </c>
      <c r="G413" s="422">
        <v>2</v>
      </c>
      <c r="H413" s="423">
        <v>2</v>
      </c>
      <c r="I413" s="421"/>
      <c r="J413" s="554"/>
      <c r="K413" s="452"/>
    </row>
    <row r="414" spans="5:11" ht="16.2" thickBot="1" x14ac:dyDescent="0.35">
      <c r="E414"/>
      <c r="F414" s="321" t="s">
        <v>256</v>
      </c>
      <c r="G414" s="422">
        <v>2</v>
      </c>
      <c r="H414" s="423">
        <v>2</v>
      </c>
      <c r="I414" s="421">
        <v>59</v>
      </c>
      <c r="J414" s="554">
        <f>G414*I414/1000</f>
        <v>0.11799999999999999</v>
      </c>
      <c r="K414" s="452"/>
    </row>
    <row r="415" spans="5:11" ht="16.2" thickBot="1" x14ac:dyDescent="0.35">
      <c r="E415"/>
      <c r="F415" s="321" t="s">
        <v>257</v>
      </c>
      <c r="G415" s="424" t="s">
        <v>147</v>
      </c>
      <c r="H415" s="423">
        <v>2</v>
      </c>
      <c r="I415" s="421"/>
      <c r="J415" s="554"/>
      <c r="K415" s="452"/>
    </row>
    <row r="416" spans="5:11" ht="16.2" thickBot="1" x14ac:dyDescent="0.35">
      <c r="E416"/>
      <c r="F416" s="321" t="s">
        <v>258</v>
      </c>
      <c r="G416" s="422">
        <v>2</v>
      </c>
      <c r="H416" s="423">
        <v>2</v>
      </c>
      <c r="I416" s="421"/>
      <c r="J416" s="554"/>
      <c r="K416" s="452"/>
    </row>
    <row r="417" spans="5:11" ht="16.2" thickBot="1" x14ac:dyDescent="0.35">
      <c r="E417"/>
      <c r="F417" s="321" t="s">
        <v>259</v>
      </c>
      <c r="G417" s="422">
        <v>12.5</v>
      </c>
      <c r="H417" s="423">
        <v>10</v>
      </c>
      <c r="I417" s="421">
        <v>40</v>
      </c>
      <c r="J417" s="554">
        <f>G417*I417/1000</f>
        <v>0.5</v>
      </c>
      <c r="K417" s="452"/>
    </row>
    <row r="418" spans="5:11" ht="16.2" thickBot="1" x14ac:dyDescent="0.35">
      <c r="E418"/>
      <c r="F418" s="321" t="s">
        <v>260</v>
      </c>
      <c r="G418" s="422">
        <v>12</v>
      </c>
      <c r="H418" s="423">
        <v>10</v>
      </c>
      <c r="I418" s="421">
        <v>35</v>
      </c>
      <c r="J418" s="554">
        <f>G418*I418/1000</f>
        <v>0.42</v>
      </c>
      <c r="K418" s="452"/>
    </row>
    <row r="419" spans="5:11" ht="16.2" thickBot="1" x14ac:dyDescent="0.35">
      <c r="E419"/>
      <c r="F419" s="321" t="s">
        <v>250</v>
      </c>
      <c r="G419" s="422">
        <v>2.5</v>
      </c>
      <c r="H419" s="423">
        <v>2.5</v>
      </c>
      <c r="I419" s="421">
        <v>177.18</v>
      </c>
      <c r="J419" s="554">
        <f>G419*I419/1000</f>
        <v>0.44295000000000007</v>
      </c>
      <c r="K419" s="452"/>
    </row>
    <row r="420" spans="5:11" ht="16.2" thickBot="1" x14ac:dyDescent="0.35">
      <c r="E420"/>
      <c r="F420" s="457" t="s">
        <v>261</v>
      </c>
      <c r="G420" s="422" t="s">
        <v>147</v>
      </c>
      <c r="H420" s="423">
        <v>175</v>
      </c>
      <c r="I420" s="421"/>
      <c r="J420" s="554"/>
      <c r="K420" s="452"/>
    </row>
    <row r="421" spans="5:11" ht="16.2" thickBot="1" x14ac:dyDescent="0.35">
      <c r="E421"/>
      <c r="F421" s="321" t="s">
        <v>262</v>
      </c>
      <c r="G421" s="422">
        <v>175</v>
      </c>
      <c r="H421" s="423">
        <v>175</v>
      </c>
      <c r="I421" s="421"/>
      <c r="J421" s="554"/>
      <c r="K421" s="452"/>
    </row>
    <row r="422" spans="5:11" ht="16.2" thickBot="1" x14ac:dyDescent="0.35">
      <c r="E422"/>
      <c r="F422" s="321" t="s">
        <v>263</v>
      </c>
      <c r="G422" s="422">
        <v>175</v>
      </c>
      <c r="H422" s="423">
        <v>175</v>
      </c>
      <c r="I422" s="421"/>
      <c r="J422" s="554"/>
      <c r="K422" s="452"/>
    </row>
    <row r="423" spans="5:11" ht="16.2" thickBot="1" x14ac:dyDescent="0.35">
      <c r="E423"/>
      <c r="F423" s="321" t="s">
        <v>145</v>
      </c>
      <c r="G423" s="422">
        <v>175</v>
      </c>
      <c r="H423" s="423">
        <v>175</v>
      </c>
      <c r="I423" s="421"/>
      <c r="J423" s="554"/>
      <c r="K423" s="452"/>
    </row>
    <row r="424" spans="5:11" ht="16.2" thickBot="1" x14ac:dyDescent="0.35">
      <c r="E424"/>
      <c r="F424" s="321" t="s">
        <v>264</v>
      </c>
      <c r="G424" s="422">
        <v>0.01</v>
      </c>
      <c r="H424" s="423">
        <v>0.01</v>
      </c>
      <c r="I424" s="425">
        <v>1050</v>
      </c>
      <c r="J424" s="554">
        <f>G424*I424/1000</f>
        <v>1.0500000000000001E-2</v>
      </c>
      <c r="K424" s="452"/>
    </row>
    <row r="425" spans="5:11" ht="16.2" thickBot="1" x14ac:dyDescent="0.35">
      <c r="E425"/>
      <c r="F425" s="321" t="s">
        <v>265</v>
      </c>
      <c r="G425" s="422">
        <v>1.5</v>
      </c>
      <c r="H425" s="423">
        <v>1.5</v>
      </c>
      <c r="I425" s="421">
        <v>20</v>
      </c>
      <c r="J425" s="554">
        <f>G425*I425/1000</f>
        <v>0.03</v>
      </c>
      <c r="K425" s="452"/>
    </row>
    <row r="426" spans="5:11" ht="15.6" x14ac:dyDescent="0.3">
      <c r="K426" s="452"/>
    </row>
    <row r="427" spans="5:11" ht="21.6" thickBot="1" x14ac:dyDescent="0.35">
      <c r="E427"/>
      <c r="F427" s="456" t="s">
        <v>505</v>
      </c>
      <c r="K427" s="432">
        <f>J429+J430+J433</f>
        <v>27.927999999999997</v>
      </c>
    </row>
    <row r="428" spans="5:11" ht="15" thickBot="1" x14ac:dyDescent="0.35">
      <c r="E428"/>
      <c r="F428" s="323" t="s">
        <v>137</v>
      </c>
      <c r="G428" s="249" t="s">
        <v>138</v>
      </c>
      <c r="H428" s="250" t="s">
        <v>139</v>
      </c>
    </row>
    <row r="429" spans="5:11" ht="15" thickBot="1" x14ac:dyDescent="0.35">
      <c r="E429"/>
      <c r="F429" s="321" t="s">
        <v>253</v>
      </c>
      <c r="G429" s="251">
        <v>226</v>
      </c>
      <c r="H429" s="252">
        <v>168</v>
      </c>
      <c r="I429">
        <v>70</v>
      </c>
      <c r="J429" s="158">
        <f>G429*I429/1000</f>
        <v>15.82</v>
      </c>
    </row>
    <row r="430" spans="5:11" ht="15" thickBot="1" x14ac:dyDescent="0.35">
      <c r="E430"/>
      <c r="F430" s="321" t="s">
        <v>279</v>
      </c>
      <c r="G430" s="251">
        <v>32</v>
      </c>
      <c r="H430" s="252">
        <v>30</v>
      </c>
      <c r="I430">
        <v>69</v>
      </c>
      <c r="J430">
        <f>G430*I430/1000</f>
        <v>2.2080000000000002</v>
      </c>
    </row>
    <row r="431" spans="5:11" ht="15" thickBot="1" x14ac:dyDescent="0.35">
      <c r="E431"/>
      <c r="F431" s="326" t="s">
        <v>350</v>
      </c>
      <c r="G431" s="253" t="s">
        <v>147</v>
      </c>
      <c r="H431" s="257">
        <v>30</v>
      </c>
    </row>
    <row r="432" spans="5:11" ht="23.4" thickBot="1" x14ac:dyDescent="0.35">
      <c r="E432"/>
      <c r="F432" s="326" t="s">
        <v>351</v>
      </c>
      <c r="G432" s="253" t="s">
        <v>147</v>
      </c>
      <c r="H432" s="269" t="s">
        <v>147</v>
      </c>
    </row>
    <row r="433" spans="5:11" ht="15" thickBot="1" x14ac:dyDescent="0.35">
      <c r="E433"/>
      <c r="F433" s="321" t="s">
        <v>148</v>
      </c>
      <c r="G433" s="251">
        <v>9</v>
      </c>
      <c r="H433" s="252">
        <v>9</v>
      </c>
      <c r="I433">
        <v>1100</v>
      </c>
      <c r="J433">
        <f>G433*I433/1000</f>
        <v>9.9</v>
      </c>
    </row>
    <row r="435" spans="5:11" ht="21" x14ac:dyDescent="0.3">
      <c r="E435"/>
      <c r="F435" s="456" t="s">
        <v>507</v>
      </c>
      <c r="K435" s="432">
        <f>J438+J439+J440+J441+J442+J443+J444+J445+J446</f>
        <v>53.253755999999996</v>
      </c>
    </row>
    <row r="436" spans="5:11" ht="15.6" thickBot="1" x14ac:dyDescent="0.35">
      <c r="E436"/>
      <c r="F436" s="355" t="s">
        <v>508</v>
      </c>
    </row>
    <row r="437" spans="5:11" ht="15" thickBot="1" x14ac:dyDescent="0.35">
      <c r="E437"/>
      <c r="F437" s="320" t="s">
        <v>137</v>
      </c>
      <c r="G437" s="106" t="s">
        <v>138</v>
      </c>
      <c r="H437" s="107" t="s">
        <v>139</v>
      </c>
    </row>
    <row r="438" spans="5:11" ht="15" thickBot="1" x14ac:dyDescent="0.35">
      <c r="E438"/>
      <c r="F438" s="321" t="s">
        <v>353</v>
      </c>
      <c r="G438" s="111">
        <v>205.8</v>
      </c>
      <c r="H438" s="112">
        <v>102.9</v>
      </c>
      <c r="I438">
        <v>240</v>
      </c>
      <c r="J438" s="158">
        <f t="shared" ref="J438:J446" si="13">G438*I438/1000</f>
        <v>49.392000000000003</v>
      </c>
    </row>
    <row r="439" spans="5:11" ht="15" thickBot="1" x14ac:dyDescent="0.35">
      <c r="E439"/>
      <c r="F439" s="321" t="s">
        <v>155</v>
      </c>
      <c r="G439" s="111">
        <v>21</v>
      </c>
      <c r="H439" s="259">
        <v>21</v>
      </c>
      <c r="I439">
        <v>0</v>
      </c>
      <c r="J439" s="158">
        <f t="shared" si="13"/>
        <v>0</v>
      </c>
    </row>
    <row r="440" spans="5:11" ht="15" thickBot="1" x14ac:dyDescent="0.35">
      <c r="E440"/>
      <c r="F440" s="321" t="s">
        <v>331</v>
      </c>
      <c r="G440" s="111">
        <v>32.200000000000003</v>
      </c>
      <c r="H440" s="112">
        <v>25.2</v>
      </c>
      <c r="I440">
        <v>40</v>
      </c>
      <c r="J440" s="158">
        <f t="shared" si="13"/>
        <v>1.288</v>
      </c>
    </row>
    <row r="441" spans="5:11" ht="15" thickBot="1" x14ac:dyDescent="0.35">
      <c r="E441"/>
      <c r="F441" s="321" t="s">
        <v>260</v>
      </c>
      <c r="G441" s="111">
        <v>9.8000000000000007</v>
      </c>
      <c r="H441" s="112">
        <v>9.8000000000000007</v>
      </c>
      <c r="I441">
        <v>35</v>
      </c>
      <c r="J441" s="158">
        <f t="shared" si="13"/>
        <v>0.34300000000000003</v>
      </c>
    </row>
    <row r="442" spans="5:11" ht="15" thickBot="1" x14ac:dyDescent="0.35">
      <c r="E442"/>
      <c r="F442" s="321" t="s">
        <v>315</v>
      </c>
      <c r="G442" s="111">
        <v>4.2</v>
      </c>
      <c r="H442" s="112">
        <v>4.2</v>
      </c>
      <c r="I442">
        <v>177.18</v>
      </c>
      <c r="J442" s="158">
        <f t="shared" si="13"/>
        <v>0.74415600000000004</v>
      </c>
    </row>
    <row r="443" spans="5:11" ht="15" thickBot="1" x14ac:dyDescent="0.35">
      <c r="F443" s="321" t="s">
        <v>158</v>
      </c>
      <c r="G443" s="111">
        <v>2.8</v>
      </c>
      <c r="H443" s="112">
        <v>2.8</v>
      </c>
      <c r="I443">
        <v>80</v>
      </c>
      <c r="J443" s="158">
        <f t="shared" si="13"/>
        <v>0.224</v>
      </c>
    </row>
    <row r="444" spans="5:11" ht="15" thickBot="1" x14ac:dyDescent="0.35">
      <c r="F444" s="321" t="s">
        <v>182</v>
      </c>
      <c r="G444" s="111">
        <v>0.83</v>
      </c>
      <c r="H444" s="112">
        <v>0.83</v>
      </c>
      <c r="I444">
        <v>20</v>
      </c>
      <c r="J444" s="158">
        <f t="shared" si="13"/>
        <v>1.6599999999999997E-2</v>
      </c>
    </row>
    <row r="445" spans="5:11" ht="15" thickBot="1" x14ac:dyDescent="0.35">
      <c r="F445" s="321" t="s">
        <v>308</v>
      </c>
      <c r="G445" s="159">
        <v>0.14000000000000001</v>
      </c>
      <c r="H445" s="159">
        <v>0.14000000000000001</v>
      </c>
      <c r="I445">
        <v>500</v>
      </c>
      <c r="J445">
        <f t="shared" si="13"/>
        <v>7.0000000000000007E-2</v>
      </c>
    </row>
    <row r="446" spans="5:11" ht="15" thickBot="1" x14ac:dyDescent="0.35">
      <c r="F446" s="321" t="s">
        <v>297</v>
      </c>
      <c r="G446" s="159">
        <v>5.6</v>
      </c>
      <c r="H446" s="159">
        <v>5.6</v>
      </c>
      <c r="I446">
        <v>210</v>
      </c>
      <c r="J446" s="158">
        <f t="shared" si="13"/>
        <v>1.1759999999999999</v>
      </c>
    </row>
    <row r="447" spans="5:11" x14ac:dyDescent="0.3">
      <c r="F447" s="489"/>
      <c r="G447" s="159"/>
      <c r="H447" s="159"/>
    </row>
    <row r="449" spans="5:12" ht="21" x14ac:dyDescent="0.4">
      <c r="F449" s="455" t="s">
        <v>509</v>
      </c>
    </row>
    <row r="450" spans="5:12" x14ac:dyDescent="0.3">
      <c r="F450" s="303" t="s">
        <v>282</v>
      </c>
      <c r="G450" s="159">
        <v>200</v>
      </c>
      <c r="H450" s="159">
        <v>200</v>
      </c>
      <c r="I450">
        <v>64</v>
      </c>
      <c r="K450" s="279">
        <f>G450*I450/1000</f>
        <v>12.8</v>
      </c>
    </row>
    <row r="452" spans="5:12" ht="21" x14ac:dyDescent="0.4">
      <c r="F452" s="455" t="s">
        <v>538</v>
      </c>
      <c r="K452" s="452"/>
    </row>
    <row r="453" spans="5:12" ht="15.6" x14ac:dyDescent="0.3">
      <c r="E453"/>
      <c r="F453" s="303" t="s">
        <v>14</v>
      </c>
      <c r="G453" s="461">
        <v>60</v>
      </c>
      <c r="I453">
        <v>35.9</v>
      </c>
      <c r="K453" s="453">
        <f>G453*I453/1000</f>
        <v>2.1539999999999999</v>
      </c>
    </row>
    <row r="454" spans="5:12" ht="16.2" thickBot="1" x14ac:dyDescent="0.35">
      <c r="E454"/>
      <c r="G454" s="461"/>
      <c r="J454" s="493"/>
      <c r="K454" s="492"/>
      <c r="L454" s="493"/>
    </row>
    <row r="455" spans="5:12" ht="21.6" thickBot="1" x14ac:dyDescent="0.45">
      <c r="E455" s="447" t="s">
        <v>532</v>
      </c>
      <c r="F455" s="455" t="s">
        <v>537</v>
      </c>
      <c r="K455" s="448"/>
    </row>
    <row r="456" spans="5:12" x14ac:dyDescent="0.3">
      <c r="K456" s="432">
        <f>J460+J461+J462</f>
        <v>11.100000000000001</v>
      </c>
    </row>
    <row r="457" spans="5:12" ht="24.75" customHeight="1" x14ac:dyDescent="0.3">
      <c r="F457" s="661" t="s">
        <v>284</v>
      </c>
      <c r="G457" s="662" t="s">
        <v>285</v>
      </c>
      <c r="H457" s="663"/>
      <c r="K457"/>
    </row>
    <row r="458" spans="5:12" x14ac:dyDescent="0.3">
      <c r="F458" s="661"/>
      <c r="G458" s="664">
        <v>1</v>
      </c>
      <c r="H458" s="665"/>
      <c r="K458"/>
    </row>
    <row r="459" spans="5:12" x14ac:dyDescent="0.3">
      <c r="F459" s="661"/>
      <c r="G459" s="510" t="s">
        <v>138</v>
      </c>
      <c r="H459" s="510" t="s">
        <v>139</v>
      </c>
      <c r="K459"/>
    </row>
    <row r="460" spans="5:12" x14ac:dyDescent="0.3">
      <c r="F460" s="511" t="s">
        <v>534</v>
      </c>
      <c r="G460" s="512">
        <v>5</v>
      </c>
      <c r="H460" s="512">
        <v>5</v>
      </c>
      <c r="I460">
        <v>520</v>
      </c>
      <c r="J460" s="158">
        <f>G460*I460/1000</f>
        <v>2.6</v>
      </c>
      <c r="K460"/>
    </row>
    <row r="461" spans="5:12" x14ac:dyDescent="0.3">
      <c r="F461" s="511" t="s">
        <v>535</v>
      </c>
      <c r="G461" s="512">
        <v>20</v>
      </c>
      <c r="H461" s="512">
        <v>20</v>
      </c>
      <c r="I461">
        <v>80</v>
      </c>
      <c r="J461">
        <f>G461*I461/1000</f>
        <v>1.6</v>
      </c>
      <c r="K461"/>
    </row>
    <row r="462" spans="5:12" x14ac:dyDescent="0.3">
      <c r="F462" s="511" t="s">
        <v>536</v>
      </c>
      <c r="G462" s="512">
        <v>100</v>
      </c>
      <c r="H462" s="512">
        <v>100</v>
      </c>
      <c r="I462">
        <v>69</v>
      </c>
      <c r="J462" s="158">
        <f>G462*I462/1000</f>
        <v>6.9</v>
      </c>
      <c r="K462"/>
    </row>
    <row r="463" spans="5:12" x14ac:dyDescent="0.3">
      <c r="F463" s="511" t="s">
        <v>155</v>
      </c>
      <c r="G463" s="512">
        <v>120</v>
      </c>
      <c r="H463" s="512">
        <v>120</v>
      </c>
      <c r="K463"/>
    </row>
    <row r="464" spans="5:12" x14ac:dyDescent="0.3">
      <c r="F464" s="513" t="s">
        <v>435</v>
      </c>
      <c r="G464" s="513" t="s">
        <v>147</v>
      </c>
      <c r="H464" s="514">
        <v>200</v>
      </c>
      <c r="K464"/>
    </row>
    <row r="465" spans="5:12" x14ac:dyDescent="0.3">
      <c r="K465" s="448"/>
    </row>
    <row r="466" spans="5:12" x14ac:dyDescent="0.3">
      <c r="K466" s="448"/>
    </row>
    <row r="467" spans="5:12" x14ac:dyDescent="0.3">
      <c r="F467" s="509" t="s">
        <v>558</v>
      </c>
      <c r="G467">
        <v>65</v>
      </c>
      <c r="I467">
        <v>23.69</v>
      </c>
      <c r="K467" s="92">
        <f>I467</f>
        <v>23.69</v>
      </c>
    </row>
    <row r="468" spans="5:12" ht="15" customHeight="1" x14ac:dyDescent="0.3">
      <c r="J468" s="493"/>
      <c r="K468" s="494"/>
      <c r="L468" s="493"/>
    </row>
    <row r="469" spans="5:12" ht="15" thickBot="1" x14ac:dyDescent="0.35"/>
    <row r="470" spans="5:12" s="289" customFormat="1" ht="21.6" thickBot="1" x14ac:dyDescent="0.45">
      <c r="E470" s="359"/>
      <c r="F470" s="464" t="s">
        <v>194</v>
      </c>
      <c r="G470" s="472"/>
      <c r="H470" s="472"/>
      <c r="I470" s="472"/>
      <c r="J470" s="472"/>
      <c r="K470" s="473">
        <f>K479+K489+K501+K509+K514+K521+K535+K542+K568+K582+K585+K587</f>
        <v>194.18648999999999</v>
      </c>
    </row>
    <row r="471" spans="5:12" ht="15" thickBot="1" x14ac:dyDescent="0.35"/>
    <row r="472" spans="5:12" ht="21.6" thickBot="1" x14ac:dyDescent="0.35">
      <c r="E472" s="447" t="s">
        <v>453</v>
      </c>
      <c r="F472" s="484" t="s">
        <v>510</v>
      </c>
      <c r="G472" s="141"/>
      <c r="H472" s="141"/>
      <c r="I472" s="415"/>
      <c r="J472" s="155"/>
      <c r="K472" s="149"/>
    </row>
    <row r="473" spans="5:12" hidden="1" x14ac:dyDescent="0.3">
      <c r="F473" s="361" t="s">
        <v>192</v>
      </c>
      <c r="G473" s="141"/>
      <c r="H473" s="141"/>
      <c r="I473" s="113"/>
      <c r="J473" s="119"/>
      <c r="K473" s="97"/>
    </row>
    <row r="474" spans="5:12" hidden="1" x14ac:dyDescent="0.3">
      <c r="F474" s="361" t="s">
        <v>166</v>
      </c>
      <c r="G474" s="141"/>
      <c r="H474" s="141"/>
      <c r="I474" s="113"/>
      <c r="J474" s="119"/>
      <c r="K474" s="97"/>
    </row>
    <row r="475" spans="5:12" hidden="1" x14ac:dyDescent="0.3">
      <c r="F475" s="318"/>
      <c r="G475" s="141"/>
      <c r="H475" s="141"/>
      <c r="I475" s="113"/>
      <c r="J475" s="119"/>
      <c r="K475" s="97"/>
    </row>
    <row r="476" spans="5:12" hidden="1" x14ac:dyDescent="0.3">
      <c r="F476" s="362" t="s">
        <v>167</v>
      </c>
      <c r="G476" s="141"/>
      <c r="H476" s="141"/>
      <c r="I476" s="113"/>
      <c r="J476" s="119"/>
      <c r="K476" s="97"/>
    </row>
    <row r="477" spans="5:12" hidden="1" x14ac:dyDescent="0.3">
      <c r="E477"/>
      <c r="F477" s="369"/>
      <c r="G477" s="141"/>
      <c r="H477" s="141"/>
      <c r="I477" s="113"/>
      <c r="J477" s="119"/>
      <c r="K477" s="97"/>
    </row>
    <row r="478" spans="5:12" hidden="1" x14ac:dyDescent="0.3">
      <c r="E478"/>
      <c r="F478" s="370" t="s">
        <v>196</v>
      </c>
      <c r="G478" s="141"/>
      <c r="H478" s="141"/>
      <c r="I478" s="113"/>
      <c r="J478" s="119"/>
      <c r="K478" s="97"/>
    </row>
    <row r="479" spans="5:12" ht="16.2" thickBot="1" x14ac:dyDescent="0.35">
      <c r="E479"/>
      <c r="F479" s="363" t="s">
        <v>136</v>
      </c>
      <c r="G479" s="141"/>
      <c r="H479" s="141"/>
      <c r="I479" s="113"/>
      <c r="J479" s="119"/>
      <c r="K479" s="290">
        <f>J481+J482+J484+J485+J487</f>
        <v>17.066940000000002</v>
      </c>
    </row>
    <row r="480" spans="5:12" ht="15" thickBot="1" x14ac:dyDescent="0.35">
      <c r="E480"/>
      <c r="F480" s="364" t="s">
        <v>137</v>
      </c>
      <c r="G480" s="187" t="s">
        <v>138</v>
      </c>
      <c r="H480" s="188" t="s">
        <v>139</v>
      </c>
      <c r="I480" s="113"/>
      <c r="J480" s="119"/>
      <c r="K480" s="292"/>
    </row>
    <row r="481" spans="5:11" ht="15" thickBot="1" x14ac:dyDescent="0.35">
      <c r="E481"/>
      <c r="F481" s="365" t="s">
        <v>197</v>
      </c>
      <c r="G481" s="190">
        <v>43.24</v>
      </c>
      <c r="H481" s="191">
        <v>43.24</v>
      </c>
      <c r="I481" s="113">
        <v>94</v>
      </c>
      <c r="J481" s="133">
        <f>G481*I481/1000</f>
        <v>4.0645600000000002</v>
      </c>
      <c r="K481" s="292"/>
    </row>
    <row r="482" spans="5:11" ht="15" thickBot="1" x14ac:dyDescent="0.35">
      <c r="E482"/>
      <c r="F482" s="365" t="s">
        <v>144</v>
      </c>
      <c r="G482" s="190">
        <v>96.22</v>
      </c>
      <c r="H482" s="191">
        <v>96.22</v>
      </c>
      <c r="I482" s="113">
        <v>69</v>
      </c>
      <c r="J482" s="133">
        <f>G482*I482/1000</f>
        <v>6.6391800000000005</v>
      </c>
      <c r="K482" s="292"/>
    </row>
    <row r="483" spans="5:11" ht="15" thickBot="1" x14ac:dyDescent="0.35">
      <c r="E483"/>
      <c r="F483" s="365" t="s">
        <v>155</v>
      </c>
      <c r="G483" s="190">
        <v>63.78</v>
      </c>
      <c r="H483" s="191">
        <v>63.78</v>
      </c>
      <c r="I483" s="113"/>
      <c r="J483" s="155"/>
      <c r="K483" s="292"/>
    </row>
    <row r="484" spans="5:11" ht="15" thickBot="1" x14ac:dyDescent="0.35">
      <c r="E484"/>
      <c r="F484" s="365" t="s">
        <v>158</v>
      </c>
      <c r="G484" s="190">
        <v>5.18</v>
      </c>
      <c r="H484" s="191">
        <v>5.18</v>
      </c>
      <c r="I484" s="156">
        <v>80</v>
      </c>
      <c r="J484" s="133">
        <f>G484*I484/1000</f>
        <v>0.41439999999999999</v>
      </c>
      <c r="K484" s="292"/>
    </row>
    <row r="485" spans="5:11" ht="15" thickBot="1" x14ac:dyDescent="0.35">
      <c r="E485"/>
      <c r="F485" s="365" t="s">
        <v>182</v>
      </c>
      <c r="G485" s="190">
        <v>0.44</v>
      </c>
      <c r="H485" s="191">
        <v>0.44</v>
      </c>
      <c r="I485" s="113">
        <v>20</v>
      </c>
      <c r="J485" s="133">
        <f>G485*I485/1000</f>
        <v>8.8000000000000005E-3</v>
      </c>
      <c r="K485" s="292"/>
    </row>
    <row r="486" spans="5:11" ht="15" thickBot="1" x14ac:dyDescent="0.35">
      <c r="E486"/>
      <c r="F486" s="366" t="s">
        <v>198</v>
      </c>
      <c r="G486" s="193" t="s">
        <v>147</v>
      </c>
      <c r="H486" s="194">
        <v>194.6</v>
      </c>
      <c r="I486" s="113"/>
      <c r="J486" s="155"/>
      <c r="K486" s="292"/>
    </row>
    <row r="487" spans="5:11" ht="15" thickBot="1" x14ac:dyDescent="0.35">
      <c r="E487"/>
      <c r="F487" s="365" t="s">
        <v>148</v>
      </c>
      <c r="G487" s="190">
        <v>5.4</v>
      </c>
      <c r="H487" s="191">
        <v>5.4</v>
      </c>
      <c r="I487" s="156">
        <v>1100</v>
      </c>
      <c r="J487" s="133">
        <f>G487*I487/1000</f>
        <v>5.94</v>
      </c>
      <c r="K487" s="292"/>
    </row>
    <row r="488" spans="5:11" x14ac:dyDescent="0.3">
      <c r="E488"/>
      <c r="F488" s="216"/>
      <c r="G488" s="119"/>
      <c r="H488" s="119"/>
      <c r="I488" s="113"/>
      <c r="J488" s="119"/>
      <c r="K488" s="292"/>
    </row>
    <row r="489" spans="5:11" ht="21" x14ac:dyDescent="0.3">
      <c r="E489"/>
      <c r="F489" s="465" t="s">
        <v>484</v>
      </c>
      <c r="G489" s="119"/>
      <c r="H489" s="119"/>
      <c r="I489" s="161"/>
      <c r="J489" s="129"/>
      <c r="K489" s="278">
        <f>J495+J496+J497+J498</f>
        <v>9.85</v>
      </c>
    </row>
    <row r="490" spans="5:11" x14ac:dyDescent="0.3">
      <c r="E490"/>
      <c r="F490" s="338" t="s">
        <v>166</v>
      </c>
      <c r="G490" s="119"/>
      <c r="H490" s="119"/>
      <c r="I490" s="161"/>
      <c r="J490" s="121"/>
      <c r="K490" s="277"/>
    </row>
    <row r="491" spans="5:11" x14ac:dyDescent="0.3">
      <c r="E491"/>
      <c r="F491" s="216"/>
      <c r="G491" s="119"/>
      <c r="H491" s="119"/>
      <c r="I491" s="161"/>
      <c r="J491" s="121"/>
      <c r="K491" s="277"/>
    </row>
    <row r="492" spans="5:11" x14ac:dyDescent="0.3">
      <c r="E492"/>
      <c r="F492" s="340" t="s">
        <v>175</v>
      </c>
      <c r="G492" s="119"/>
      <c r="H492" s="119"/>
      <c r="I492" s="161"/>
      <c r="J492" s="121"/>
      <c r="K492" s="277"/>
    </row>
    <row r="493" spans="5:11" ht="15.6" x14ac:dyDescent="0.3">
      <c r="E493"/>
      <c r="F493" s="312" t="s">
        <v>136</v>
      </c>
      <c r="G493" s="119"/>
      <c r="H493" s="119"/>
      <c r="I493" s="161"/>
      <c r="J493" s="121"/>
      <c r="K493" s="277"/>
    </row>
    <row r="494" spans="5:11" x14ac:dyDescent="0.3">
      <c r="E494"/>
      <c r="F494" s="341" t="s">
        <v>137</v>
      </c>
      <c r="G494" s="167" t="s">
        <v>138</v>
      </c>
      <c r="H494" s="167" t="s">
        <v>139</v>
      </c>
      <c r="I494" s="161"/>
      <c r="J494" s="121"/>
      <c r="K494" s="277"/>
    </row>
    <row r="495" spans="5:11" x14ac:dyDescent="0.3">
      <c r="E495"/>
      <c r="F495" s="342" t="s">
        <v>485</v>
      </c>
      <c r="G495" s="169">
        <v>3</v>
      </c>
      <c r="H495" s="169">
        <v>3</v>
      </c>
      <c r="I495" s="161" t="s">
        <v>562</v>
      </c>
      <c r="J495" s="129">
        <f>G495*I495/1000</f>
        <v>1.35</v>
      </c>
      <c r="K495" s="277"/>
    </row>
    <row r="496" spans="5:11" x14ac:dyDescent="0.3">
      <c r="E496"/>
      <c r="F496" s="342" t="s">
        <v>144</v>
      </c>
      <c r="G496" s="169">
        <v>100</v>
      </c>
      <c r="H496" s="169">
        <v>100</v>
      </c>
      <c r="I496" s="161" t="s">
        <v>553</v>
      </c>
      <c r="J496" s="129">
        <f t="shared" ref="J496:J498" si="14">G496*I496/1000</f>
        <v>6.9</v>
      </c>
      <c r="K496" s="277"/>
    </row>
    <row r="497" spans="5:11" x14ac:dyDescent="0.3">
      <c r="E497"/>
      <c r="F497" s="342" t="s">
        <v>155</v>
      </c>
      <c r="G497" s="169">
        <v>110</v>
      </c>
      <c r="H497" s="169">
        <v>110</v>
      </c>
      <c r="I497" s="161" t="s">
        <v>486</v>
      </c>
      <c r="J497" s="129">
        <f t="shared" si="14"/>
        <v>0</v>
      </c>
      <c r="K497" s="277"/>
    </row>
    <row r="498" spans="5:11" x14ac:dyDescent="0.3">
      <c r="E498"/>
      <c r="F498" s="342" t="s">
        <v>158</v>
      </c>
      <c r="G498" s="169">
        <v>20</v>
      </c>
      <c r="H498" s="169">
        <v>20</v>
      </c>
      <c r="I498" s="161" t="s">
        <v>552</v>
      </c>
      <c r="J498" s="129">
        <f t="shared" si="14"/>
        <v>1.6</v>
      </c>
      <c r="K498" s="277"/>
    </row>
    <row r="499" spans="5:11" x14ac:dyDescent="0.3">
      <c r="E499"/>
      <c r="F499" s="310"/>
      <c r="I499" s="96"/>
      <c r="K499" s="277"/>
    </row>
    <row r="500" spans="5:11" x14ac:dyDescent="0.3">
      <c r="E500"/>
      <c r="F500" s="310"/>
      <c r="I500" s="96"/>
      <c r="K500" s="292"/>
    </row>
    <row r="501" spans="5:11" ht="21" x14ac:dyDescent="0.3">
      <c r="E501"/>
      <c r="F501" s="666" t="s">
        <v>489</v>
      </c>
      <c r="G501" s="666"/>
      <c r="H501" s="666"/>
      <c r="I501" s="666"/>
      <c r="J501" s="666"/>
      <c r="K501" s="278">
        <f>K504+K505+K506</f>
        <v>9.3312500000000007</v>
      </c>
    </row>
    <row r="502" spans="5:11" ht="15" thickBot="1" x14ac:dyDescent="0.35">
      <c r="E502"/>
      <c r="F502" s="310"/>
      <c r="I502" s="96"/>
      <c r="K502" s="277"/>
    </row>
    <row r="503" spans="5:11" ht="15" thickBot="1" x14ac:dyDescent="0.35">
      <c r="E503"/>
      <c r="F503" s="477" t="s">
        <v>137</v>
      </c>
      <c r="G503" s="262" t="s">
        <v>138</v>
      </c>
      <c r="H503" s="263" t="s">
        <v>139</v>
      </c>
      <c r="I503" s="197"/>
      <c r="J503" s="135"/>
      <c r="K503" s="277"/>
    </row>
    <row r="504" spans="5:11" ht="15" thickBot="1" x14ac:dyDescent="0.35">
      <c r="E504"/>
      <c r="F504" s="478" t="s">
        <v>490</v>
      </c>
      <c r="G504" s="260">
        <v>12.5</v>
      </c>
      <c r="H504" s="260">
        <v>12.5</v>
      </c>
      <c r="I504" s="120" t="s">
        <v>422</v>
      </c>
      <c r="J504" s="135">
        <f>G504*I504/1000</f>
        <v>6.875</v>
      </c>
      <c r="K504" s="277">
        <f>J504</f>
        <v>6.875</v>
      </c>
    </row>
    <row r="505" spans="5:11" ht="15" thickBot="1" x14ac:dyDescent="0.35">
      <c r="E505"/>
      <c r="F505" s="478" t="s">
        <v>58</v>
      </c>
      <c r="G505" s="260">
        <v>37.5</v>
      </c>
      <c r="H505" s="260">
        <v>37.5</v>
      </c>
      <c r="I505" s="197"/>
      <c r="J505" s="135">
        <f>G505*I505/1000</f>
        <v>0</v>
      </c>
      <c r="K505" s="277">
        <f>J505</f>
        <v>0</v>
      </c>
    </row>
    <row r="506" spans="5:11" ht="15" thickBot="1" x14ac:dyDescent="0.35">
      <c r="E506"/>
      <c r="F506" s="478" t="s">
        <v>504</v>
      </c>
      <c r="G506" s="486">
        <v>37.5</v>
      </c>
      <c r="H506" s="486">
        <v>37.5</v>
      </c>
      <c r="I506" s="197">
        <v>65.5</v>
      </c>
      <c r="J506" s="135">
        <f>G506*I506/1000</f>
        <v>2.4562499999999998</v>
      </c>
      <c r="K506" s="277">
        <f>J506</f>
        <v>2.4562499999999998</v>
      </c>
    </row>
    <row r="507" spans="5:11" x14ac:dyDescent="0.3">
      <c r="E507"/>
      <c r="K507" s="448"/>
    </row>
    <row r="508" spans="5:11" ht="21" x14ac:dyDescent="0.4">
      <c r="F508" s="455" t="s">
        <v>544</v>
      </c>
      <c r="K508" s="452"/>
    </row>
    <row r="509" spans="5:11" ht="16.2" customHeight="1" x14ac:dyDescent="0.3">
      <c r="E509"/>
      <c r="F509" s="303" t="s">
        <v>436</v>
      </c>
      <c r="G509">
        <v>180</v>
      </c>
      <c r="I509">
        <v>200</v>
      </c>
      <c r="K509" s="453">
        <f>G509*I509/1000</f>
        <v>36</v>
      </c>
    </row>
    <row r="510" spans="5:11" ht="31.8" hidden="1" thickBot="1" x14ac:dyDescent="0.35">
      <c r="E510"/>
      <c r="F510" s="206" t="s">
        <v>152</v>
      </c>
      <c r="I510" s="197"/>
      <c r="J510" s="135"/>
      <c r="K510" s="292"/>
    </row>
    <row r="511" spans="5:11" x14ac:dyDescent="0.3">
      <c r="E511"/>
      <c r="K511" s="293"/>
    </row>
    <row r="512" spans="5:11" ht="15" thickBot="1" x14ac:dyDescent="0.35">
      <c r="E512"/>
      <c r="K512" s="293"/>
    </row>
    <row r="513" spans="5:11" ht="21.6" thickBot="1" x14ac:dyDescent="0.45">
      <c r="E513" s="447" t="s">
        <v>455</v>
      </c>
      <c r="F513" s="455" t="s">
        <v>511</v>
      </c>
      <c r="K513" s="293"/>
    </row>
    <row r="514" spans="5:11" ht="17.399999999999999" x14ac:dyDescent="0.3">
      <c r="E514"/>
      <c r="F514" s="343" t="s">
        <v>283</v>
      </c>
      <c r="G514" s="84"/>
      <c r="H514" s="84"/>
      <c r="K514" s="432">
        <f>J518</f>
        <v>9.9939999999999998</v>
      </c>
    </row>
    <row r="515" spans="5:11" ht="15.6" x14ac:dyDescent="0.3">
      <c r="E515"/>
      <c r="F515" s="345"/>
      <c r="G515" s="621" t="s">
        <v>285</v>
      </c>
      <c r="H515" s="621"/>
    </row>
    <row r="516" spans="5:11" ht="15.6" x14ac:dyDescent="0.3">
      <c r="E516"/>
      <c r="F516" s="346"/>
      <c r="G516" s="621" t="s">
        <v>286</v>
      </c>
      <c r="H516" s="621"/>
    </row>
    <row r="517" spans="5:11" ht="15.6" x14ac:dyDescent="0.3">
      <c r="E517"/>
      <c r="F517" s="345" t="s">
        <v>284</v>
      </c>
      <c r="G517" s="11" t="s">
        <v>138</v>
      </c>
      <c r="H517" s="11" t="s">
        <v>139</v>
      </c>
    </row>
    <row r="518" spans="5:11" ht="15.6" x14ac:dyDescent="0.3">
      <c r="E518"/>
      <c r="F518" s="345" t="s">
        <v>320</v>
      </c>
      <c r="G518" s="429">
        <v>105.2</v>
      </c>
      <c r="H518" s="429">
        <v>100</v>
      </c>
      <c r="I518" s="559">
        <v>95</v>
      </c>
      <c r="J518" s="158">
        <f>G518*I518/1000</f>
        <v>9.9939999999999998</v>
      </c>
    </row>
    <row r="519" spans="5:11" ht="15.6" x14ac:dyDescent="0.3">
      <c r="E519"/>
      <c r="F519" s="345" t="s">
        <v>288</v>
      </c>
      <c r="G519" s="264"/>
      <c r="H519" s="429">
        <v>100</v>
      </c>
    </row>
    <row r="520" spans="5:11" x14ac:dyDescent="0.3">
      <c r="E520"/>
      <c r="K520" s="293"/>
    </row>
    <row r="521" spans="5:11" ht="21.6" thickBot="1" x14ac:dyDescent="0.35">
      <c r="E521"/>
      <c r="F521" s="456" t="s">
        <v>354</v>
      </c>
      <c r="K521" s="490">
        <f>J523+J524+J526+J527+J528+J529+J530+J531</f>
        <v>8.958400000000001</v>
      </c>
    </row>
    <row r="522" spans="5:11" ht="15" thickBot="1" x14ac:dyDescent="0.35">
      <c r="E522"/>
      <c r="F522" s="323" t="s">
        <v>137</v>
      </c>
      <c r="G522" s="249" t="s">
        <v>138</v>
      </c>
      <c r="H522" s="250" t="s">
        <v>139</v>
      </c>
      <c r="K522" s="293"/>
    </row>
    <row r="523" spans="5:11" ht="15" thickBot="1" x14ac:dyDescent="0.35">
      <c r="E523"/>
      <c r="F523" s="321" t="s">
        <v>355</v>
      </c>
      <c r="G523" s="251">
        <v>50</v>
      </c>
      <c r="H523" s="252">
        <v>40</v>
      </c>
      <c r="I523">
        <v>40</v>
      </c>
      <c r="J523" s="158">
        <f>G523*I523/1000</f>
        <v>2</v>
      </c>
      <c r="K523" s="293"/>
    </row>
    <row r="524" spans="5:11" ht="15" thickBot="1" x14ac:dyDescent="0.35">
      <c r="E524"/>
      <c r="F524" s="321" t="s">
        <v>289</v>
      </c>
      <c r="G524" s="251">
        <v>25</v>
      </c>
      <c r="H524" s="252">
        <v>20</v>
      </c>
      <c r="I524">
        <v>55</v>
      </c>
      <c r="J524" s="158">
        <f t="shared" ref="J524:J531" si="15">G524*I524/1000</f>
        <v>1.375</v>
      </c>
      <c r="K524" s="293"/>
    </row>
    <row r="525" spans="5:11" ht="15" hidden="1" thickBot="1" x14ac:dyDescent="0.35">
      <c r="E525"/>
      <c r="F525" s="321" t="s">
        <v>356</v>
      </c>
      <c r="G525" s="251">
        <v>21.5</v>
      </c>
      <c r="H525" s="252">
        <v>15</v>
      </c>
      <c r="J525">
        <f t="shared" si="15"/>
        <v>0</v>
      </c>
      <c r="K525" s="293"/>
    </row>
    <row r="526" spans="5:11" ht="15" thickBot="1" x14ac:dyDescent="0.35">
      <c r="E526"/>
      <c r="F526" s="321" t="s">
        <v>253</v>
      </c>
      <c r="G526" s="251">
        <v>26.75</v>
      </c>
      <c r="H526" s="252">
        <v>20</v>
      </c>
      <c r="I526">
        <v>70</v>
      </c>
      <c r="J526" s="158">
        <f t="shared" si="15"/>
        <v>1.8725000000000001</v>
      </c>
      <c r="K526" s="293"/>
    </row>
    <row r="527" spans="5:11" ht="15" thickBot="1" x14ac:dyDescent="0.35">
      <c r="E527"/>
      <c r="F527" s="321" t="s">
        <v>259</v>
      </c>
      <c r="G527" s="251">
        <v>15.75</v>
      </c>
      <c r="H527" s="252">
        <v>12.5</v>
      </c>
      <c r="I527">
        <v>40</v>
      </c>
      <c r="J527" s="158">
        <f t="shared" si="15"/>
        <v>0.63</v>
      </c>
      <c r="K527" s="293"/>
    </row>
    <row r="528" spans="5:11" ht="15" thickBot="1" x14ac:dyDescent="0.35">
      <c r="E528"/>
      <c r="F528" s="321" t="s">
        <v>260</v>
      </c>
      <c r="G528" s="251">
        <v>12</v>
      </c>
      <c r="H528" s="252">
        <v>10</v>
      </c>
      <c r="I528">
        <v>35</v>
      </c>
      <c r="J528" s="158">
        <f t="shared" si="15"/>
        <v>0.42</v>
      </c>
      <c r="K528" s="293"/>
    </row>
    <row r="529" spans="5:11" ht="15" thickBot="1" x14ac:dyDescent="0.35">
      <c r="E529"/>
      <c r="F529" s="321" t="s">
        <v>250</v>
      </c>
      <c r="G529" s="251">
        <v>5</v>
      </c>
      <c r="H529" s="252">
        <v>5</v>
      </c>
      <c r="I529">
        <v>177.18</v>
      </c>
      <c r="J529" s="158">
        <f t="shared" si="15"/>
        <v>0.88590000000000013</v>
      </c>
      <c r="K529" s="293"/>
    </row>
    <row r="530" spans="5:11" ht="15" thickBot="1" x14ac:dyDescent="0.35">
      <c r="E530"/>
      <c r="F530" s="321" t="s">
        <v>158</v>
      </c>
      <c r="G530" s="251">
        <v>2.5</v>
      </c>
      <c r="H530" s="252">
        <v>2.5</v>
      </c>
      <c r="I530">
        <v>80</v>
      </c>
      <c r="J530" s="158">
        <f t="shared" si="15"/>
        <v>0.2</v>
      </c>
      <c r="K530" s="293"/>
    </row>
    <row r="531" spans="5:11" ht="15" thickBot="1" x14ac:dyDescent="0.35">
      <c r="E531"/>
      <c r="F531" s="321" t="s">
        <v>290</v>
      </c>
      <c r="G531" s="251">
        <v>7.5</v>
      </c>
      <c r="H531" s="252">
        <v>7.5</v>
      </c>
      <c r="I531">
        <v>210</v>
      </c>
      <c r="J531" s="158">
        <f t="shared" si="15"/>
        <v>1.575</v>
      </c>
      <c r="K531" s="293"/>
    </row>
    <row r="532" spans="5:11" ht="15" thickBot="1" x14ac:dyDescent="0.35">
      <c r="E532"/>
      <c r="F532" s="321" t="s">
        <v>155</v>
      </c>
      <c r="G532" s="251">
        <v>200</v>
      </c>
      <c r="H532" s="252">
        <v>200</v>
      </c>
      <c r="K532" s="293"/>
    </row>
    <row r="533" spans="5:11" ht="15" thickBot="1" x14ac:dyDescent="0.35">
      <c r="E533"/>
      <c r="F533" s="321" t="s">
        <v>291</v>
      </c>
      <c r="G533" s="251">
        <v>200</v>
      </c>
      <c r="H533" s="252">
        <v>200</v>
      </c>
      <c r="K533" s="293"/>
    </row>
    <row r="534" spans="5:11" x14ac:dyDescent="0.3">
      <c r="E534"/>
      <c r="K534" s="293"/>
    </row>
    <row r="535" spans="5:11" ht="21.6" thickBot="1" x14ac:dyDescent="0.35">
      <c r="E535"/>
      <c r="F535" s="456" t="s">
        <v>266</v>
      </c>
      <c r="K535" s="298">
        <f>J537+J540</f>
        <v>16.064</v>
      </c>
    </row>
    <row r="536" spans="5:11" ht="15" thickBot="1" x14ac:dyDescent="0.35">
      <c r="E536"/>
      <c r="F536" s="323" t="s">
        <v>137</v>
      </c>
      <c r="G536" s="249" t="s">
        <v>138</v>
      </c>
      <c r="H536" s="250" t="s">
        <v>139</v>
      </c>
      <c r="K536" s="293"/>
    </row>
    <row r="537" spans="5:11" ht="15" thickBot="1" x14ac:dyDescent="0.35">
      <c r="E537"/>
      <c r="F537" s="321" t="s">
        <v>269</v>
      </c>
      <c r="G537" s="251">
        <v>92</v>
      </c>
      <c r="H537" s="252">
        <v>92</v>
      </c>
      <c r="I537">
        <v>67</v>
      </c>
      <c r="J537">
        <f t="shared" ref="J537" si="16">G537*I537/1000</f>
        <v>6.1639999999999997</v>
      </c>
      <c r="K537" s="293"/>
    </row>
    <row r="538" spans="5:11" ht="15" thickBot="1" x14ac:dyDescent="0.35">
      <c r="E538"/>
      <c r="F538" s="321" t="s">
        <v>155</v>
      </c>
      <c r="G538" s="251">
        <v>136</v>
      </c>
      <c r="H538" s="252">
        <v>136</v>
      </c>
      <c r="K538" s="293"/>
    </row>
    <row r="539" spans="5:11" ht="15" thickBot="1" x14ac:dyDescent="0.35">
      <c r="E539"/>
      <c r="F539" s="326" t="s">
        <v>270</v>
      </c>
      <c r="G539" s="253" t="s">
        <v>147</v>
      </c>
      <c r="H539" s="257">
        <v>192</v>
      </c>
      <c r="K539" s="293"/>
    </row>
    <row r="540" spans="5:11" ht="15" thickBot="1" x14ac:dyDescent="0.35">
      <c r="E540"/>
      <c r="F540" s="321" t="s">
        <v>148</v>
      </c>
      <c r="G540" s="251">
        <v>9</v>
      </c>
      <c r="H540" s="252">
        <v>9</v>
      </c>
      <c r="I540">
        <v>1100</v>
      </c>
      <c r="J540">
        <f t="shared" ref="J540" si="17">G540*I540/1000</f>
        <v>9.9</v>
      </c>
      <c r="K540" s="293"/>
    </row>
    <row r="541" spans="5:11" x14ac:dyDescent="0.3">
      <c r="E541"/>
      <c r="K541" s="293"/>
    </row>
    <row r="542" spans="5:11" ht="21" x14ac:dyDescent="0.3">
      <c r="E542"/>
      <c r="F542" s="456" t="s">
        <v>360</v>
      </c>
      <c r="K542" s="490">
        <f>J556+J560+J561+J562+J563+J564</f>
        <v>44.392900000000004</v>
      </c>
    </row>
    <row r="543" spans="5:11" hidden="1" x14ac:dyDescent="0.3">
      <c r="E543"/>
      <c r="F543" s="354" t="s">
        <v>129</v>
      </c>
      <c r="K543" s="293"/>
    </row>
    <row r="544" spans="5:11" hidden="1" x14ac:dyDescent="0.3">
      <c r="E544"/>
      <c r="K544" s="293"/>
    </row>
    <row r="545" spans="5:11" hidden="1" x14ac:dyDescent="0.3">
      <c r="E545"/>
      <c r="F545" s="325" t="s">
        <v>130</v>
      </c>
      <c r="K545" s="293"/>
    </row>
    <row r="546" spans="5:11" hidden="1" x14ac:dyDescent="0.3">
      <c r="E546"/>
      <c r="F546" s="328" t="s">
        <v>131</v>
      </c>
      <c r="K546" s="293"/>
    </row>
    <row r="547" spans="5:11" hidden="1" x14ac:dyDescent="0.3">
      <c r="E547"/>
      <c r="F547" s="328" t="s">
        <v>132</v>
      </c>
      <c r="K547" s="293"/>
    </row>
    <row r="548" spans="5:11" hidden="1" x14ac:dyDescent="0.3">
      <c r="E548"/>
      <c r="F548" s="357"/>
      <c r="K548" s="293"/>
    </row>
    <row r="549" spans="5:11" hidden="1" x14ac:dyDescent="0.3">
      <c r="E549"/>
      <c r="F549" s="354" t="s">
        <v>361</v>
      </c>
      <c r="K549" s="293"/>
    </row>
    <row r="550" spans="5:11" x14ac:dyDescent="0.3">
      <c r="E550"/>
      <c r="F550" s="354" t="s">
        <v>362</v>
      </c>
      <c r="K550" s="293"/>
    </row>
    <row r="551" spans="5:11" ht="15.6" thickBot="1" x14ac:dyDescent="0.35">
      <c r="E551"/>
      <c r="F551" s="355" t="s">
        <v>548</v>
      </c>
      <c r="K551" s="293"/>
    </row>
    <row r="552" spans="5:11" ht="15" thickBot="1" x14ac:dyDescent="0.35">
      <c r="E552"/>
      <c r="F552" s="320" t="s">
        <v>137</v>
      </c>
      <c r="G552" s="106" t="s">
        <v>138</v>
      </c>
      <c r="H552" s="107" t="s">
        <v>139</v>
      </c>
      <c r="K552" s="293"/>
    </row>
    <row r="553" spans="5:11" ht="15" hidden="1" thickBot="1" x14ac:dyDescent="0.35">
      <c r="E553"/>
      <c r="F553" s="321" t="s">
        <v>357</v>
      </c>
      <c r="G553" s="111">
        <v>113</v>
      </c>
      <c r="H553" s="112">
        <v>83</v>
      </c>
      <c r="K553" s="293"/>
    </row>
    <row r="554" spans="5:11" ht="15" hidden="1" thickBot="1" x14ac:dyDescent="0.35">
      <c r="E554"/>
      <c r="F554" s="321" t="s">
        <v>358</v>
      </c>
      <c r="G554" s="111">
        <v>113</v>
      </c>
      <c r="H554" s="112">
        <v>83</v>
      </c>
      <c r="K554" s="293"/>
    </row>
    <row r="555" spans="5:11" ht="15" hidden="1" thickBot="1" x14ac:dyDescent="0.35">
      <c r="E555"/>
      <c r="F555" s="321" t="s">
        <v>363</v>
      </c>
      <c r="G555" s="111">
        <v>113</v>
      </c>
      <c r="H555" s="112">
        <v>83</v>
      </c>
      <c r="K555" s="293"/>
    </row>
    <row r="556" spans="5:11" ht="15" thickBot="1" x14ac:dyDescent="0.35">
      <c r="E556"/>
      <c r="F556" s="321" t="s">
        <v>343</v>
      </c>
      <c r="G556" s="111">
        <v>113</v>
      </c>
      <c r="H556" s="112">
        <v>96</v>
      </c>
      <c r="I556">
        <v>368</v>
      </c>
      <c r="J556" s="158">
        <f>G556*I556/1000</f>
        <v>41.584000000000003</v>
      </c>
      <c r="K556" s="293"/>
    </row>
    <row r="557" spans="5:11" ht="15" thickBot="1" x14ac:dyDescent="0.35">
      <c r="E557"/>
      <c r="F557" s="321" t="s">
        <v>344</v>
      </c>
      <c r="G557" s="111">
        <v>113</v>
      </c>
      <c r="H557" s="112">
        <v>96</v>
      </c>
      <c r="J557">
        <f t="shared" ref="J557:J564" si="18">G557*I557/1000</f>
        <v>0</v>
      </c>
      <c r="K557" s="293"/>
    </row>
    <row r="558" spans="5:11" ht="15" hidden="1" thickBot="1" x14ac:dyDescent="0.35">
      <c r="E558"/>
      <c r="F558" s="321" t="s">
        <v>364</v>
      </c>
      <c r="G558" s="111">
        <v>110</v>
      </c>
      <c r="H558" s="112">
        <v>79</v>
      </c>
      <c r="J558">
        <f t="shared" si="18"/>
        <v>0</v>
      </c>
      <c r="K558" s="293"/>
    </row>
    <row r="559" spans="5:11" ht="15" hidden="1" thickBot="1" x14ac:dyDescent="0.35">
      <c r="E559"/>
      <c r="F559" s="321" t="s">
        <v>365</v>
      </c>
      <c r="G559" s="111">
        <v>110</v>
      </c>
      <c r="H559" s="112">
        <v>79</v>
      </c>
      <c r="J559">
        <f t="shared" si="18"/>
        <v>0</v>
      </c>
      <c r="K559" s="293"/>
    </row>
    <row r="560" spans="5:11" ht="15" thickBot="1" x14ac:dyDescent="0.35">
      <c r="E560"/>
      <c r="F560" s="321" t="s">
        <v>259</v>
      </c>
      <c r="G560" s="111">
        <v>5</v>
      </c>
      <c r="H560" s="112">
        <v>4</v>
      </c>
      <c r="I560">
        <v>40</v>
      </c>
      <c r="J560">
        <f t="shared" si="18"/>
        <v>0.2</v>
      </c>
      <c r="K560" s="293"/>
    </row>
    <row r="561" spans="5:11" ht="15" thickBot="1" x14ac:dyDescent="0.35">
      <c r="E561"/>
      <c r="F561" s="321" t="s">
        <v>260</v>
      </c>
      <c r="G561" s="111">
        <v>5</v>
      </c>
      <c r="H561" s="112">
        <v>4</v>
      </c>
      <c r="I561">
        <v>35</v>
      </c>
      <c r="J561" s="158">
        <f t="shared" si="18"/>
        <v>0.17499999999999999</v>
      </c>
      <c r="K561" s="293"/>
    </row>
    <row r="562" spans="5:11" ht="15" thickBot="1" x14ac:dyDescent="0.35">
      <c r="E562"/>
      <c r="F562" s="321" t="s">
        <v>250</v>
      </c>
      <c r="G562" s="111">
        <v>5</v>
      </c>
      <c r="H562" s="112">
        <v>5</v>
      </c>
      <c r="I562">
        <v>177.18</v>
      </c>
      <c r="J562">
        <f t="shared" si="18"/>
        <v>0.88590000000000013</v>
      </c>
      <c r="K562" s="293"/>
    </row>
    <row r="563" spans="5:11" ht="15" thickBot="1" x14ac:dyDescent="0.35">
      <c r="E563"/>
      <c r="F563" s="321" t="s">
        <v>290</v>
      </c>
      <c r="G563" s="111">
        <v>7</v>
      </c>
      <c r="H563" s="112">
        <v>7</v>
      </c>
      <c r="I563">
        <v>210</v>
      </c>
      <c r="J563">
        <f t="shared" si="18"/>
        <v>1.47</v>
      </c>
      <c r="K563" s="293"/>
    </row>
    <row r="564" spans="5:11" ht="15" thickBot="1" x14ac:dyDescent="0.35">
      <c r="E564"/>
      <c r="F564" s="321" t="s">
        <v>171</v>
      </c>
      <c r="G564" s="111">
        <v>2</v>
      </c>
      <c r="H564" s="112">
        <v>2</v>
      </c>
      <c r="I564">
        <v>39</v>
      </c>
      <c r="J564" s="158">
        <f t="shared" si="18"/>
        <v>7.8E-2</v>
      </c>
      <c r="K564" s="293"/>
    </row>
    <row r="565" spans="5:11" ht="15" thickBot="1" x14ac:dyDescent="0.35">
      <c r="E565"/>
      <c r="F565" s="330" t="s">
        <v>359</v>
      </c>
      <c r="G565" s="116" t="s">
        <v>147</v>
      </c>
      <c r="H565" s="117">
        <v>50</v>
      </c>
      <c r="K565" s="293"/>
    </row>
    <row r="566" spans="5:11" ht="15" thickBot="1" x14ac:dyDescent="0.35">
      <c r="E566"/>
      <c r="F566" s="330" t="s">
        <v>366</v>
      </c>
      <c r="G566" s="116" t="s">
        <v>147</v>
      </c>
      <c r="H566" s="117">
        <v>50</v>
      </c>
      <c r="K566" s="293"/>
    </row>
    <row r="567" spans="5:11" x14ac:dyDescent="0.3">
      <c r="E567"/>
      <c r="K567" s="293"/>
    </row>
    <row r="568" spans="5:11" ht="21.6" thickBot="1" x14ac:dyDescent="0.35">
      <c r="F568" s="456" t="s">
        <v>488</v>
      </c>
      <c r="K568" s="432">
        <f>J570+J577</f>
        <v>5.2549999999999999</v>
      </c>
    </row>
    <row r="569" spans="5:11" ht="15" thickBot="1" x14ac:dyDescent="0.35">
      <c r="F569" s="323" t="s">
        <v>137</v>
      </c>
      <c r="G569" s="249" t="s">
        <v>138</v>
      </c>
      <c r="H569" s="250" t="s">
        <v>139</v>
      </c>
      <c r="K569" s="448"/>
    </row>
    <row r="570" spans="5:11" ht="15" thickBot="1" x14ac:dyDescent="0.35">
      <c r="F570" s="321" t="s">
        <v>160</v>
      </c>
      <c r="G570" s="251">
        <v>17</v>
      </c>
      <c r="H570" s="252">
        <v>7</v>
      </c>
      <c r="I570">
        <v>215</v>
      </c>
      <c r="J570" s="158">
        <f>G570*I570/1000</f>
        <v>3.6549999999999998</v>
      </c>
      <c r="K570" s="448"/>
    </row>
    <row r="571" spans="5:11" ht="15" hidden="1" thickBot="1" x14ac:dyDescent="0.35">
      <c r="F571" s="321" t="s">
        <v>301</v>
      </c>
      <c r="G571" s="251">
        <v>15</v>
      </c>
      <c r="H571" s="252">
        <v>56</v>
      </c>
      <c r="J571" s="158"/>
      <c r="K571" s="448"/>
    </row>
    <row r="572" spans="5:11" ht="15" hidden="1" thickBot="1" x14ac:dyDescent="0.35">
      <c r="F572" s="321" t="s">
        <v>302</v>
      </c>
      <c r="G572" s="251">
        <v>30</v>
      </c>
      <c r="H572" s="252">
        <v>45</v>
      </c>
      <c r="J572" s="158"/>
      <c r="K572" s="448"/>
    </row>
    <row r="573" spans="5:11" ht="15" hidden="1" thickBot="1" x14ac:dyDescent="0.35">
      <c r="F573" s="321" t="s">
        <v>303</v>
      </c>
      <c r="G573" s="251">
        <v>20</v>
      </c>
      <c r="H573" s="252">
        <v>37</v>
      </c>
      <c r="J573" s="158"/>
      <c r="K573" s="448"/>
    </row>
    <row r="574" spans="5:11" ht="15" hidden="1" thickBot="1" x14ac:dyDescent="0.35">
      <c r="F574" s="321" t="s">
        <v>304</v>
      </c>
      <c r="G574" s="251">
        <v>25</v>
      </c>
      <c r="H574" s="252">
        <v>46</v>
      </c>
      <c r="J574" s="158"/>
      <c r="K574" s="448"/>
    </row>
    <row r="575" spans="5:11" ht="15" hidden="1" thickBot="1" x14ac:dyDescent="0.35">
      <c r="F575" s="321" t="s">
        <v>305</v>
      </c>
      <c r="G575" s="251">
        <v>20</v>
      </c>
      <c r="H575" s="252">
        <v>32</v>
      </c>
      <c r="J575" s="158"/>
      <c r="K575" s="448"/>
    </row>
    <row r="576" spans="5:11" ht="15" hidden="1" thickBot="1" x14ac:dyDescent="0.35">
      <c r="F576" s="326" t="s">
        <v>306</v>
      </c>
      <c r="G576" s="253" t="s">
        <v>147</v>
      </c>
      <c r="H576" s="269" t="s">
        <v>147</v>
      </c>
      <c r="J576" s="158"/>
      <c r="K576" s="448"/>
    </row>
    <row r="577" spans="5:11" ht="15" thickBot="1" x14ac:dyDescent="0.35">
      <c r="F577" s="321" t="s">
        <v>158</v>
      </c>
      <c r="G577" s="251">
        <v>20</v>
      </c>
      <c r="H577" s="252">
        <v>20</v>
      </c>
      <c r="I577">
        <v>80</v>
      </c>
      <c r="J577" s="158">
        <f>G577*I577/1000</f>
        <v>1.6</v>
      </c>
      <c r="K577" s="448"/>
    </row>
    <row r="578" spans="5:11" ht="15" hidden="1" thickBot="1" x14ac:dyDescent="0.35">
      <c r="F578" s="321" t="s">
        <v>308</v>
      </c>
      <c r="G578" s="251">
        <v>0</v>
      </c>
      <c r="H578" s="252">
        <v>0</v>
      </c>
      <c r="I578">
        <v>600</v>
      </c>
      <c r="J578">
        <f>G578*I578/1000</f>
        <v>0</v>
      </c>
      <c r="K578" s="448"/>
    </row>
    <row r="579" spans="5:11" ht="15" thickBot="1" x14ac:dyDescent="0.35">
      <c r="F579" s="321" t="s">
        <v>155</v>
      </c>
      <c r="G579" s="251">
        <v>214</v>
      </c>
      <c r="H579" s="252">
        <v>214</v>
      </c>
      <c r="K579" s="448"/>
    </row>
    <row r="580" spans="5:11" x14ac:dyDescent="0.3">
      <c r="K580" s="448"/>
    </row>
    <row r="581" spans="5:11" ht="21" x14ac:dyDescent="0.4">
      <c r="F581" s="455" t="s">
        <v>539</v>
      </c>
      <c r="K581" s="448"/>
    </row>
    <row r="582" spans="5:11" x14ac:dyDescent="0.3">
      <c r="F582" s="303" t="s">
        <v>14</v>
      </c>
      <c r="G582">
        <v>60</v>
      </c>
      <c r="H582" s="522">
        <v>60</v>
      </c>
      <c r="I582">
        <v>35.9</v>
      </c>
      <c r="K582" s="432">
        <f>G582*I582/1000</f>
        <v>2.1539999999999999</v>
      </c>
    </row>
    <row r="583" spans="5:11" x14ac:dyDescent="0.3">
      <c r="K583" s="448"/>
    </row>
    <row r="584" spans="5:11" ht="21.6" thickBot="1" x14ac:dyDescent="0.45">
      <c r="F584" s="455" t="s">
        <v>540</v>
      </c>
      <c r="K584" s="448"/>
    </row>
    <row r="585" spans="5:11" ht="15" thickBot="1" x14ac:dyDescent="0.35">
      <c r="E585" s="447" t="s">
        <v>532</v>
      </c>
      <c r="F585" s="303" t="s">
        <v>525</v>
      </c>
      <c r="G585">
        <v>200</v>
      </c>
      <c r="H585">
        <v>200</v>
      </c>
      <c r="I585">
        <v>74</v>
      </c>
      <c r="K585" s="521">
        <f>G585*I585/1000</f>
        <v>14.8</v>
      </c>
    </row>
    <row r="586" spans="5:11" x14ac:dyDescent="0.3">
      <c r="E586"/>
      <c r="K586" s="508"/>
    </row>
    <row r="587" spans="5:11" x14ac:dyDescent="0.3">
      <c r="E587"/>
      <c r="F587" s="303" t="s">
        <v>557</v>
      </c>
      <c r="G587">
        <v>65</v>
      </c>
      <c r="I587">
        <v>20.32</v>
      </c>
      <c r="K587" s="507">
        <f>I587</f>
        <v>20.32</v>
      </c>
    </row>
    <row r="588" spans="5:11" ht="11.4" customHeight="1" x14ac:dyDescent="0.3">
      <c r="K588" s="452"/>
    </row>
    <row r="589" spans="5:11" x14ac:dyDescent="0.3">
      <c r="K589" s="448"/>
    </row>
    <row r="590" spans="5:11" ht="15" thickBot="1" x14ac:dyDescent="0.35"/>
    <row r="591" spans="5:11" s="289" customFormat="1" ht="21.6" thickBot="1" x14ac:dyDescent="0.45">
      <c r="E591" s="359"/>
      <c r="F591" s="464" t="s">
        <v>368</v>
      </c>
      <c r="G591" s="472"/>
      <c r="H591" s="472"/>
      <c r="I591" s="472"/>
      <c r="J591" s="472"/>
      <c r="K591" s="473">
        <f>K600+K614+K616+K626+K637+K645+K661+K670+K699+K710+K713+K724</f>
        <v>222.44345999999999</v>
      </c>
    </row>
    <row r="592" spans="5:11" ht="15" thickBot="1" x14ac:dyDescent="0.35"/>
    <row r="593" spans="5:11" ht="21.6" thickBot="1" x14ac:dyDescent="0.35">
      <c r="E593" s="447" t="s">
        <v>453</v>
      </c>
      <c r="F593" s="456" t="s">
        <v>460</v>
      </c>
      <c r="I593" s="414">
        <f>K600+K614+K617+K645</f>
        <v>89.399159999999995</v>
      </c>
      <c r="J593" s="158">
        <f>K591-I593</f>
        <v>133.04429999999999</v>
      </c>
      <c r="K593" s="277"/>
    </row>
    <row r="594" spans="5:11" x14ac:dyDescent="0.3">
      <c r="F594" s="332" t="s">
        <v>129</v>
      </c>
      <c r="I594" s="96"/>
      <c r="K594" s="277"/>
    </row>
    <row r="595" spans="5:11" x14ac:dyDescent="0.3">
      <c r="F595" s="310"/>
      <c r="I595" s="96"/>
      <c r="K595" s="277"/>
    </row>
    <row r="596" spans="5:11" x14ac:dyDescent="0.3">
      <c r="F596" s="333" t="s">
        <v>130</v>
      </c>
      <c r="I596" s="96"/>
      <c r="K596" s="277"/>
    </row>
    <row r="597" spans="5:11" x14ac:dyDescent="0.3">
      <c r="F597" s="334" t="s">
        <v>131</v>
      </c>
      <c r="I597" s="96"/>
      <c r="K597" s="277"/>
    </row>
    <row r="598" spans="5:11" x14ac:dyDescent="0.3">
      <c r="F598" s="334" t="s">
        <v>132</v>
      </c>
      <c r="I598" s="96"/>
      <c r="K598" s="277"/>
    </row>
    <row r="599" spans="5:11" x14ac:dyDescent="0.3">
      <c r="F599" s="332" t="s">
        <v>206</v>
      </c>
      <c r="I599" s="96"/>
      <c r="K599" s="277"/>
    </row>
    <row r="600" spans="5:11" ht="16.2" thickBot="1" x14ac:dyDescent="0.35">
      <c r="F600" s="306" t="s">
        <v>136</v>
      </c>
      <c r="I600" s="96"/>
      <c r="J600" s="158"/>
      <c r="K600" s="278">
        <f>J602+J603+J605+J606+J607+J608+J610+J611+J612</f>
        <v>76.800759999999997</v>
      </c>
    </row>
    <row r="601" spans="5:11" ht="15" thickBot="1" x14ac:dyDescent="0.35">
      <c r="F601" s="307" t="s">
        <v>137</v>
      </c>
      <c r="G601" s="106" t="s">
        <v>138</v>
      </c>
      <c r="H601" s="107" t="s">
        <v>139</v>
      </c>
      <c r="I601" s="211" t="s">
        <v>140</v>
      </c>
      <c r="J601" s="212" t="s">
        <v>141</v>
      </c>
      <c r="K601" s="277"/>
    </row>
    <row r="602" spans="5:11" ht="15" thickBot="1" x14ac:dyDescent="0.35">
      <c r="F602" s="335" t="s">
        <v>168</v>
      </c>
      <c r="G602" s="111">
        <v>188</v>
      </c>
      <c r="H602" s="112">
        <v>186</v>
      </c>
      <c r="I602" s="214">
        <v>318</v>
      </c>
      <c r="J602" s="215">
        <f>I602*G602/1000</f>
        <v>59.783999999999999</v>
      </c>
      <c r="K602" s="277"/>
    </row>
    <row r="603" spans="5:11" ht="15" thickBot="1" x14ac:dyDescent="0.35">
      <c r="F603" s="335" t="s">
        <v>169</v>
      </c>
      <c r="G603" s="111">
        <v>12.94</v>
      </c>
      <c r="H603" s="112">
        <v>12.94</v>
      </c>
      <c r="I603" s="142">
        <v>46</v>
      </c>
      <c r="J603" s="215">
        <f t="shared" ref="J603:J606" si="19">I603*G603/1000</f>
        <v>0.59523999999999999</v>
      </c>
      <c r="K603" s="277"/>
    </row>
    <row r="604" spans="5:11" ht="15" thickBot="1" x14ac:dyDescent="0.35">
      <c r="F604" s="335" t="s">
        <v>461</v>
      </c>
      <c r="G604" s="111">
        <v>16</v>
      </c>
      <c r="H604" s="112">
        <v>16</v>
      </c>
      <c r="I604" s="142"/>
      <c r="J604" s="215">
        <f t="shared" si="19"/>
        <v>0</v>
      </c>
      <c r="K604" s="277"/>
    </row>
    <row r="605" spans="5:11" ht="15" thickBot="1" x14ac:dyDescent="0.35">
      <c r="F605" s="335" t="s">
        <v>155</v>
      </c>
      <c r="G605" s="111">
        <v>48</v>
      </c>
      <c r="H605" s="112">
        <v>48</v>
      </c>
      <c r="I605" s="113"/>
      <c r="J605" s="215">
        <f t="shared" si="19"/>
        <v>0</v>
      </c>
      <c r="K605" s="277"/>
    </row>
    <row r="606" spans="5:11" ht="15" customHeight="1" thickBot="1" x14ac:dyDescent="0.35">
      <c r="F606" s="335" t="s">
        <v>207</v>
      </c>
      <c r="G606" s="111">
        <v>48</v>
      </c>
      <c r="H606" s="112">
        <v>48</v>
      </c>
      <c r="I606" s="156">
        <v>69</v>
      </c>
      <c r="J606" s="215">
        <f t="shared" si="19"/>
        <v>3.3119999999999998</v>
      </c>
      <c r="K606" s="277"/>
    </row>
    <row r="607" spans="5:11" ht="15" thickBot="1" x14ac:dyDescent="0.35">
      <c r="F607" s="335" t="s">
        <v>142</v>
      </c>
      <c r="G607" s="111">
        <v>6</v>
      </c>
      <c r="H607" s="112">
        <v>6</v>
      </c>
      <c r="I607" s="156">
        <v>245</v>
      </c>
      <c r="J607" s="215">
        <f>G607*I607/1000</f>
        <v>1.47</v>
      </c>
      <c r="K607" s="277"/>
    </row>
    <row r="608" spans="5:11" ht="15" thickBot="1" x14ac:dyDescent="0.35">
      <c r="E608"/>
      <c r="F608" s="335" t="s">
        <v>158</v>
      </c>
      <c r="G608" s="111">
        <v>12.94</v>
      </c>
      <c r="H608" s="112">
        <v>12.94</v>
      </c>
      <c r="I608" s="156">
        <v>80</v>
      </c>
      <c r="J608" s="215">
        <f t="shared" ref="J608" si="20">I608*G608/1000</f>
        <v>1.0352000000000001</v>
      </c>
      <c r="K608" s="277"/>
    </row>
    <row r="609" spans="5:11" ht="15" thickBot="1" x14ac:dyDescent="0.35">
      <c r="E609"/>
      <c r="F609" s="335" t="s">
        <v>462</v>
      </c>
      <c r="G609" s="111">
        <v>0.02</v>
      </c>
      <c r="H609" s="112">
        <v>0.02</v>
      </c>
      <c r="I609" s="156"/>
      <c r="J609" s="215">
        <f>I609*G609/1000</f>
        <v>0</v>
      </c>
      <c r="K609" s="277"/>
    </row>
    <row r="610" spans="5:11" ht="15" thickBot="1" x14ac:dyDescent="0.35">
      <c r="E610"/>
      <c r="F610" s="335" t="s">
        <v>208</v>
      </c>
      <c r="G610" s="111">
        <v>6.94</v>
      </c>
      <c r="H610" s="112">
        <v>6.94</v>
      </c>
      <c r="I610" s="156">
        <v>228</v>
      </c>
      <c r="J610" s="215">
        <f t="shared" ref="J610:J612" si="21">I610*G610/1000</f>
        <v>1.5823200000000002</v>
      </c>
      <c r="K610" s="277"/>
    </row>
    <row r="611" spans="5:11" ht="15" thickBot="1" x14ac:dyDescent="0.35">
      <c r="E611"/>
      <c r="F611" s="335" t="s">
        <v>209</v>
      </c>
      <c r="G611" s="111">
        <v>6.94</v>
      </c>
      <c r="H611" s="112">
        <v>6.94</v>
      </c>
      <c r="I611" s="156">
        <v>200</v>
      </c>
      <c r="J611" s="133">
        <f t="shared" si="21"/>
        <v>1.3879999999999999</v>
      </c>
      <c r="K611" s="277"/>
    </row>
    <row r="612" spans="5:11" ht="15" thickBot="1" x14ac:dyDescent="0.35">
      <c r="E612"/>
      <c r="F612" s="335" t="s">
        <v>148</v>
      </c>
      <c r="G612" s="111">
        <v>6.94</v>
      </c>
      <c r="H612" s="112">
        <v>6.94</v>
      </c>
      <c r="I612" s="113">
        <v>1100</v>
      </c>
      <c r="J612" s="133">
        <f t="shared" si="21"/>
        <v>7.6340000000000003</v>
      </c>
      <c r="K612" s="277"/>
    </row>
    <row r="613" spans="5:11" x14ac:dyDescent="0.3">
      <c r="E613"/>
      <c r="F613" s="310"/>
      <c r="I613" s="96"/>
      <c r="K613" s="277"/>
    </row>
    <row r="614" spans="5:11" x14ac:dyDescent="0.3">
      <c r="E614"/>
      <c r="F614" s="310" t="s">
        <v>174</v>
      </c>
      <c r="G614" s="90">
        <v>26</v>
      </c>
      <c r="H614" s="479"/>
      <c r="I614" s="480">
        <v>150</v>
      </c>
      <c r="J614" s="133">
        <f>I614*G614/1000</f>
        <v>3.9</v>
      </c>
      <c r="K614" s="278">
        <f>J614</f>
        <v>3.9</v>
      </c>
    </row>
    <row r="615" spans="5:11" x14ac:dyDescent="0.3">
      <c r="E615"/>
      <c r="F615" s="310"/>
      <c r="H615" s="159"/>
      <c r="I615" s="96"/>
      <c r="J615" s="158"/>
      <c r="K615" s="277"/>
    </row>
    <row r="616" spans="5:11" ht="21" x14ac:dyDescent="0.3">
      <c r="E616"/>
      <c r="F616" s="465" t="s">
        <v>483</v>
      </c>
      <c r="G616" s="119"/>
      <c r="H616" s="119"/>
      <c r="I616" s="161"/>
      <c r="J616" s="129"/>
      <c r="K616" s="278">
        <f>J622+J624</f>
        <v>1.06</v>
      </c>
    </row>
    <row r="617" spans="5:11" x14ac:dyDescent="0.3">
      <c r="E617"/>
      <c r="F617" s="338" t="s">
        <v>166</v>
      </c>
      <c r="G617" s="119"/>
      <c r="H617" s="119"/>
      <c r="I617" s="161"/>
      <c r="J617" s="121"/>
      <c r="K617" s="277"/>
    </row>
    <row r="618" spans="5:11" x14ac:dyDescent="0.3">
      <c r="E618"/>
      <c r="F618" s="339" t="s">
        <v>167</v>
      </c>
      <c r="G618" s="119"/>
      <c r="H618" s="119"/>
      <c r="I618" s="161"/>
      <c r="J618" s="121"/>
      <c r="K618" s="277"/>
    </row>
    <row r="619" spans="5:11" x14ac:dyDescent="0.3">
      <c r="E619"/>
      <c r="F619" s="340" t="s">
        <v>175</v>
      </c>
      <c r="G619" s="119"/>
      <c r="H619" s="119"/>
      <c r="I619" s="161"/>
      <c r="J619" s="121"/>
      <c r="K619" s="277"/>
    </row>
    <row r="620" spans="5:11" ht="15.6" x14ac:dyDescent="0.3">
      <c r="E620"/>
      <c r="F620" s="312" t="s">
        <v>136</v>
      </c>
      <c r="G620" s="119"/>
      <c r="H620" s="119"/>
      <c r="I620" s="161"/>
      <c r="J620" s="121"/>
      <c r="K620" s="277"/>
    </row>
    <row r="621" spans="5:11" x14ac:dyDescent="0.3">
      <c r="E621"/>
      <c r="F621" s="341" t="s">
        <v>137</v>
      </c>
      <c r="G621" s="167" t="s">
        <v>138</v>
      </c>
      <c r="H621" s="167" t="s">
        <v>139</v>
      </c>
      <c r="I621" s="161"/>
      <c r="J621" s="121"/>
      <c r="K621" s="277"/>
    </row>
    <row r="622" spans="5:11" x14ac:dyDescent="0.3">
      <c r="E622"/>
      <c r="F622" s="342" t="s">
        <v>153</v>
      </c>
      <c r="G622" s="169">
        <v>0.4</v>
      </c>
      <c r="H622" s="169">
        <v>0.4</v>
      </c>
      <c r="I622" s="161" t="s">
        <v>449</v>
      </c>
      <c r="J622" s="129">
        <f>G622*I622/1000</f>
        <v>0.26</v>
      </c>
      <c r="K622" s="277"/>
    </row>
    <row r="623" spans="5:11" x14ac:dyDescent="0.3">
      <c r="E623"/>
      <c r="F623" s="342" t="s">
        <v>155</v>
      </c>
      <c r="G623" s="169">
        <v>190</v>
      </c>
      <c r="H623" s="169">
        <v>190</v>
      </c>
      <c r="I623" s="161"/>
      <c r="J623" s="121"/>
      <c r="K623" s="277"/>
    </row>
    <row r="624" spans="5:11" x14ac:dyDescent="0.3">
      <c r="E624"/>
      <c r="F624" s="342" t="s">
        <v>158</v>
      </c>
      <c r="G624" s="169">
        <v>10</v>
      </c>
      <c r="H624" s="169">
        <v>10</v>
      </c>
      <c r="I624" s="161" t="s">
        <v>552</v>
      </c>
      <c r="J624" s="129">
        <f>G624*I624/1000</f>
        <v>0.8</v>
      </c>
      <c r="K624" s="277"/>
    </row>
    <row r="625" spans="5:11" x14ac:dyDescent="0.3">
      <c r="E625"/>
      <c r="K625" s="448"/>
    </row>
    <row r="626" spans="5:11" ht="21" x14ac:dyDescent="0.3">
      <c r="E626"/>
      <c r="F626" s="485" t="s">
        <v>501</v>
      </c>
      <c r="G626" s="169"/>
      <c r="H626" s="169"/>
      <c r="I626" s="161"/>
      <c r="J626" s="121"/>
      <c r="K626" s="290">
        <f>J627+J628+J629</f>
        <v>16.206250000000001</v>
      </c>
    </row>
    <row r="627" spans="5:11" x14ac:dyDescent="0.3">
      <c r="E627"/>
      <c r="F627" s="342" t="s">
        <v>502</v>
      </c>
      <c r="G627" s="137">
        <v>37.5</v>
      </c>
      <c r="H627" s="169">
        <v>37.5</v>
      </c>
      <c r="I627" s="161" t="s">
        <v>486</v>
      </c>
      <c r="J627" s="133">
        <f>G627*I627/1000</f>
        <v>0</v>
      </c>
      <c r="K627" s="292"/>
    </row>
    <row r="628" spans="5:11" x14ac:dyDescent="0.3">
      <c r="E628"/>
      <c r="F628" s="342" t="s">
        <v>503</v>
      </c>
      <c r="G628" s="137">
        <v>37.5</v>
      </c>
      <c r="H628" s="169">
        <v>37.5</v>
      </c>
      <c r="I628" s="161" t="s">
        <v>563</v>
      </c>
      <c r="J628" s="133">
        <f>G628*I628/1000</f>
        <v>2.4562499999999998</v>
      </c>
      <c r="K628" s="292"/>
    </row>
    <row r="629" spans="5:11" ht="15" thickBot="1" x14ac:dyDescent="0.35">
      <c r="E629"/>
      <c r="F629" s="342" t="s">
        <v>186</v>
      </c>
      <c r="G629" s="121">
        <v>12.5</v>
      </c>
      <c r="H629" s="169">
        <v>12.5</v>
      </c>
      <c r="I629" s="161" t="s">
        <v>554</v>
      </c>
      <c r="J629" s="133">
        <f>G629*I629/1000</f>
        <v>13.75</v>
      </c>
      <c r="K629" s="292"/>
    </row>
    <row r="630" spans="5:11" ht="15" thickBot="1" x14ac:dyDescent="0.35">
      <c r="E630"/>
      <c r="F630" s="195"/>
      <c r="G630" s="196"/>
      <c r="H630" s="196"/>
      <c r="I630" s="197"/>
      <c r="J630" s="135"/>
      <c r="K630" s="97"/>
    </row>
    <row r="631" spans="5:11" ht="21" hidden="1" x14ac:dyDescent="0.4">
      <c r="F631" s="455" t="s">
        <v>466</v>
      </c>
      <c r="J631" s="135"/>
      <c r="K631" s="448"/>
    </row>
    <row r="632" spans="5:11" hidden="1" x14ac:dyDescent="0.3">
      <c r="F632" s="310" t="s">
        <v>467</v>
      </c>
      <c r="H632">
        <v>100</v>
      </c>
      <c r="I632">
        <v>320</v>
      </c>
      <c r="J632" s="135">
        <f t="shared" ref="J632" si="22">G632*I632/1000</f>
        <v>0</v>
      </c>
      <c r="K632" s="432">
        <f>G632*I632/1000</f>
        <v>0</v>
      </c>
    </row>
    <row r="633" spans="5:11" x14ac:dyDescent="0.3">
      <c r="E633"/>
      <c r="F633" s="487"/>
      <c r="G633" s="488"/>
      <c r="H633" s="488"/>
      <c r="I633" s="197"/>
      <c r="J633" s="135"/>
      <c r="K633" s="97"/>
    </row>
    <row r="634" spans="5:11" ht="2.4" customHeight="1" x14ac:dyDescent="0.3"/>
    <row r="635" spans="5:11" ht="15" thickBot="1" x14ac:dyDescent="0.35">
      <c r="E635"/>
    </row>
    <row r="636" spans="5:11" ht="21.6" thickBot="1" x14ac:dyDescent="0.45">
      <c r="E636" s="447" t="s">
        <v>455</v>
      </c>
      <c r="F636" s="455" t="s">
        <v>468</v>
      </c>
      <c r="K636" s="293"/>
    </row>
    <row r="637" spans="5:11" ht="17.399999999999999" x14ac:dyDescent="0.3">
      <c r="E637"/>
      <c r="F637" s="343" t="s">
        <v>283</v>
      </c>
      <c r="G637" s="84"/>
      <c r="H637" s="84"/>
      <c r="K637" s="432">
        <f>J641</f>
        <v>11.8</v>
      </c>
    </row>
    <row r="638" spans="5:11" ht="15.6" x14ac:dyDescent="0.3">
      <c r="E638"/>
      <c r="F638" s="345"/>
      <c r="G638" s="621" t="s">
        <v>285</v>
      </c>
      <c r="H638" s="621"/>
    </row>
    <row r="639" spans="5:11" ht="15.6" x14ac:dyDescent="0.3">
      <c r="E639"/>
      <c r="F639" s="346"/>
      <c r="G639" s="621" t="s">
        <v>286</v>
      </c>
      <c r="H639" s="621"/>
    </row>
    <row r="640" spans="5:11" ht="15.6" x14ac:dyDescent="0.3">
      <c r="E640"/>
      <c r="F640" s="345" t="s">
        <v>284</v>
      </c>
      <c r="G640" s="11" t="s">
        <v>138</v>
      </c>
      <c r="H640" s="11" t="s">
        <v>139</v>
      </c>
    </row>
    <row r="641" spans="5:11" ht="15.6" x14ac:dyDescent="0.3">
      <c r="E641"/>
      <c r="F641" s="345" t="s">
        <v>522</v>
      </c>
      <c r="G641" s="429">
        <v>118</v>
      </c>
      <c r="H641" s="429">
        <v>100</v>
      </c>
      <c r="I641">
        <v>100</v>
      </c>
      <c r="J641" s="158">
        <f>G641*I641/1000</f>
        <v>11.8</v>
      </c>
    </row>
    <row r="642" spans="5:11" ht="15.6" x14ac:dyDescent="0.3">
      <c r="E642"/>
      <c r="F642" s="345" t="s">
        <v>288</v>
      </c>
      <c r="G642" s="264"/>
      <c r="H642" s="429">
        <v>100</v>
      </c>
    </row>
    <row r="645" spans="5:11" ht="21" x14ac:dyDescent="0.3">
      <c r="E645"/>
      <c r="F645" s="456" t="s">
        <v>469</v>
      </c>
      <c r="K645" s="432">
        <f>J651+J652+J653+J654+J655+J656</f>
        <v>8.6983999999999995</v>
      </c>
    </row>
    <row r="646" spans="5:11" x14ac:dyDescent="0.3">
      <c r="E646"/>
      <c r="F646" s="324" t="s">
        <v>267</v>
      </c>
    </row>
    <row r="647" spans="5:11" x14ac:dyDescent="0.3">
      <c r="E647"/>
      <c r="F647" s="324" t="s">
        <v>166</v>
      </c>
    </row>
    <row r="648" spans="5:11" x14ac:dyDescent="0.3">
      <c r="E648"/>
      <c r="F648" s="325" t="s">
        <v>167</v>
      </c>
    </row>
    <row r="649" spans="5:11" ht="15" thickBot="1" x14ac:dyDescent="0.35">
      <c r="E649"/>
      <c r="F649" s="322" t="s">
        <v>252</v>
      </c>
    </row>
    <row r="650" spans="5:11" ht="15" thickBot="1" x14ac:dyDescent="0.35">
      <c r="E650"/>
      <c r="F650" s="323" t="s">
        <v>137</v>
      </c>
      <c r="G650" s="249" t="s">
        <v>138</v>
      </c>
      <c r="H650" s="250" t="s">
        <v>139</v>
      </c>
    </row>
    <row r="651" spans="5:11" ht="15" thickBot="1" x14ac:dyDescent="0.35">
      <c r="E651"/>
      <c r="F651" s="321" t="s">
        <v>289</v>
      </c>
      <c r="G651" s="251">
        <v>62.5</v>
      </c>
      <c r="H651" s="252">
        <v>50</v>
      </c>
      <c r="I651">
        <v>55</v>
      </c>
      <c r="J651" s="158">
        <f>G651*I651/1000</f>
        <v>3.4375</v>
      </c>
    </row>
    <row r="652" spans="5:11" ht="15" thickBot="1" x14ac:dyDescent="0.35">
      <c r="E652"/>
      <c r="F652" s="321" t="s">
        <v>253</v>
      </c>
      <c r="G652" s="251">
        <v>40</v>
      </c>
      <c r="H652" s="252">
        <v>30</v>
      </c>
      <c r="I652">
        <v>70</v>
      </c>
      <c r="J652" s="158">
        <f t="shared" ref="J652:J656" si="23">G652*I652/1000</f>
        <v>2.8</v>
      </c>
    </row>
    <row r="653" spans="5:11" ht="15" thickBot="1" x14ac:dyDescent="0.35">
      <c r="E653"/>
      <c r="F653" s="321" t="s">
        <v>259</v>
      </c>
      <c r="G653" s="251">
        <v>15.75</v>
      </c>
      <c r="H653" s="252">
        <v>12.5</v>
      </c>
      <c r="I653">
        <v>40</v>
      </c>
      <c r="J653" s="158">
        <f t="shared" si="23"/>
        <v>0.63</v>
      </c>
    </row>
    <row r="654" spans="5:11" ht="15" thickBot="1" x14ac:dyDescent="0.35">
      <c r="E654"/>
      <c r="F654" s="321" t="s">
        <v>260</v>
      </c>
      <c r="G654" s="251">
        <v>12</v>
      </c>
      <c r="H654" s="252">
        <v>10</v>
      </c>
      <c r="I654">
        <v>35</v>
      </c>
      <c r="J654" s="158">
        <f t="shared" si="23"/>
        <v>0.42</v>
      </c>
    </row>
    <row r="655" spans="5:11" ht="15" thickBot="1" x14ac:dyDescent="0.35">
      <c r="E655"/>
      <c r="F655" s="321" t="s">
        <v>290</v>
      </c>
      <c r="G655" s="251">
        <v>2.5</v>
      </c>
      <c r="H655" s="252">
        <v>2.5</v>
      </c>
      <c r="I655">
        <v>210</v>
      </c>
      <c r="J655" s="158">
        <f t="shared" si="23"/>
        <v>0.52500000000000002</v>
      </c>
    </row>
    <row r="656" spans="5:11" ht="15" thickBot="1" x14ac:dyDescent="0.35">
      <c r="E656"/>
      <c r="F656" s="321" t="s">
        <v>250</v>
      </c>
      <c r="G656" s="251">
        <v>5</v>
      </c>
      <c r="H656" s="252">
        <v>5</v>
      </c>
      <c r="I656">
        <v>177.18</v>
      </c>
      <c r="J656" s="158">
        <f t="shared" si="23"/>
        <v>0.88590000000000013</v>
      </c>
    </row>
    <row r="657" spans="5:11" ht="15" thickBot="1" x14ac:dyDescent="0.35">
      <c r="E657"/>
      <c r="F657" s="321" t="s">
        <v>291</v>
      </c>
      <c r="G657" s="251">
        <v>200</v>
      </c>
      <c r="H657" s="252">
        <v>200</v>
      </c>
    </row>
    <row r="658" spans="5:11" ht="15" thickBot="1" x14ac:dyDescent="0.35">
      <c r="E658"/>
      <c r="F658" s="321" t="s">
        <v>263</v>
      </c>
      <c r="G658" s="251">
        <v>200</v>
      </c>
      <c r="H658" s="252">
        <v>200</v>
      </c>
    </row>
    <row r="659" spans="5:11" ht="15" thickBot="1" x14ac:dyDescent="0.35">
      <c r="E659"/>
      <c r="F659" s="321" t="s">
        <v>145</v>
      </c>
      <c r="G659" s="251">
        <v>200</v>
      </c>
      <c r="H659" s="252">
        <v>200</v>
      </c>
    </row>
    <row r="661" spans="5:11" ht="21" x14ac:dyDescent="0.3">
      <c r="E661"/>
      <c r="F661" s="456" t="s">
        <v>496</v>
      </c>
      <c r="K661" s="432">
        <f>J664+J666+J667</f>
        <v>13.98</v>
      </c>
    </row>
    <row r="662" spans="5:11" ht="15" thickBot="1" x14ac:dyDescent="0.35">
      <c r="E662"/>
      <c r="F662" s="322" t="s">
        <v>136</v>
      </c>
    </row>
    <row r="663" spans="5:11" ht="15" thickBot="1" x14ac:dyDescent="0.35">
      <c r="E663"/>
      <c r="F663" s="323" t="s">
        <v>137</v>
      </c>
      <c r="G663" s="249" t="s">
        <v>138</v>
      </c>
      <c r="H663" s="250" t="s">
        <v>139</v>
      </c>
    </row>
    <row r="664" spans="5:11" ht="15" thickBot="1" x14ac:dyDescent="0.35">
      <c r="E664"/>
      <c r="F664" s="321" t="s">
        <v>334</v>
      </c>
      <c r="G664" s="251">
        <v>68</v>
      </c>
      <c r="H664" s="252">
        <v>68</v>
      </c>
      <c r="I664">
        <v>59</v>
      </c>
      <c r="J664" s="158">
        <f>G664*I664/1000</f>
        <v>4.0119999999999996</v>
      </c>
    </row>
    <row r="665" spans="5:11" ht="15" thickBot="1" x14ac:dyDescent="0.35">
      <c r="E665"/>
      <c r="F665" s="321" t="s">
        <v>155</v>
      </c>
      <c r="G665" s="251">
        <v>408</v>
      </c>
      <c r="H665" s="252">
        <v>408</v>
      </c>
      <c r="J665" s="158"/>
    </row>
    <row r="666" spans="5:11" ht="15" thickBot="1" x14ac:dyDescent="0.35">
      <c r="E666"/>
      <c r="F666" s="321" t="s">
        <v>265</v>
      </c>
      <c r="G666" s="251">
        <v>3.4</v>
      </c>
      <c r="H666" s="252">
        <v>3.4</v>
      </c>
      <c r="I666">
        <v>20</v>
      </c>
      <c r="J666" s="158">
        <f>G666*I666/1000</f>
        <v>6.8000000000000005E-2</v>
      </c>
    </row>
    <row r="667" spans="5:11" ht="15" thickBot="1" x14ac:dyDescent="0.35">
      <c r="E667"/>
      <c r="F667" s="321" t="s">
        <v>148</v>
      </c>
      <c r="G667" s="251">
        <v>9</v>
      </c>
      <c r="H667" s="252">
        <v>9</v>
      </c>
      <c r="I667">
        <v>1100</v>
      </c>
      <c r="J667" s="158">
        <f>G667*I667/1000</f>
        <v>9.9</v>
      </c>
    </row>
    <row r="670" spans="5:11" ht="21" x14ac:dyDescent="0.3">
      <c r="E670"/>
      <c r="F670" s="456" t="s">
        <v>369</v>
      </c>
      <c r="K670" s="432">
        <f>J678+J692+J693+J697</f>
        <v>48.134050000000009</v>
      </c>
    </row>
    <row r="671" spans="5:11" x14ac:dyDescent="0.3">
      <c r="E671"/>
      <c r="F671" s="324" t="s">
        <v>336</v>
      </c>
    </row>
    <row r="672" spans="5:11" x14ac:dyDescent="0.3">
      <c r="E672"/>
      <c r="F672" s="324" t="s">
        <v>166</v>
      </c>
    </row>
    <row r="674" spans="5:11" x14ac:dyDescent="0.3">
      <c r="E674"/>
      <c r="F674" s="325" t="s">
        <v>167</v>
      </c>
    </row>
    <row r="675" spans="5:11" ht="15" thickBot="1" x14ac:dyDescent="0.35">
      <c r="E675"/>
      <c r="F675" s="322" t="s">
        <v>273</v>
      </c>
    </row>
    <row r="676" spans="5:11" ht="15" thickBot="1" x14ac:dyDescent="0.35">
      <c r="E676"/>
      <c r="F676" s="323" t="s">
        <v>137</v>
      </c>
      <c r="G676" s="249" t="s">
        <v>138</v>
      </c>
      <c r="H676" s="250" t="s">
        <v>139</v>
      </c>
    </row>
    <row r="677" spans="5:11" ht="15" thickBot="1" x14ac:dyDescent="0.35">
      <c r="E677"/>
      <c r="F677" s="321" t="s">
        <v>370</v>
      </c>
      <c r="G677" s="251">
        <v>147.5</v>
      </c>
      <c r="H677" s="252">
        <v>130.62</v>
      </c>
    </row>
    <row r="678" spans="5:11" ht="15" thickBot="1" x14ac:dyDescent="0.35">
      <c r="E678"/>
      <c r="F678" s="321" t="s">
        <v>371</v>
      </c>
      <c r="G678" s="251">
        <v>155.62</v>
      </c>
      <c r="H678" s="252">
        <v>115</v>
      </c>
      <c r="I678">
        <v>290</v>
      </c>
      <c r="J678" s="158">
        <f>G678*I678/1000</f>
        <v>45.129800000000003</v>
      </c>
      <c r="K678"/>
    </row>
    <row r="679" spans="5:11" ht="15" thickBot="1" x14ac:dyDescent="0.35">
      <c r="E679"/>
      <c r="F679" s="321" t="s">
        <v>372</v>
      </c>
      <c r="G679" s="251">
        <v>148.75</v>
      </c>
      <c r="H679" s="252">
        <v>110.62</v>
      </c>
      <c r="K679"/>
    </row>
    <row r="680" spans="5:11" ht="15" thickBot="1" x14ac:dyDescent="0.35">
      <c r="E680"/>
      <c r="F680" s="321" t="s">
        <v>373</v>
      </c>
      <c r="G680" s="251">
        <v>70</v>
      </c>
      <c r="H680" s="252">
        <v>68.12</v>
      </c>
      <c r="K680"/>
    </row>
    <row r="681" spans="5:11" ht="15" thickBot="1" x14ac:dyDescent="0.35">
      <c r="E681"/>
      <c r="F681" s="326" t="s">
        <v>374</v>
      </c>
      <c r="G681" s="253" t="s">
        <v>147</v>
      </c>
      <c r="H681" s="257">
        <v>50</v>
      </c>
      <c r="K681"/>
    </row>
    <row r="682" spans="5:11" ht="15" thickBot="1" x14ac:dyDescent="0.35">
      <c r="E682"/>
      <c r="F682" s="321" t="s">
        <v>375</v>
      </c>
      <c r="G682" s="253" t="s">
        <v>147</v>
      </c>
      <c r="H682" s="252">
        <v>50</v>
      </c>
      <c r="K682"/>
    </row>
    <row r="683" spans="5:11" ht="15" thickBot="1" x14ac:dyDescent="0.35">
      <c r="E683"/>
      <c r="F683" s="321" t="s">
        <v>376</v>
      </c>
      <c r="G683" s="253" t="s">
        <v>147</v>
      </c>
      <c r="H683" s="252">
        <v>50</v>
      </c>
      <c r="K683"/>
    </row>
    <row r="684" spans="5:11" ht="15" thickBot="1" x14ac:dyDescent="0.35">
      <c r="E684"/>
      <c r="F684" s="321" t="s">
        <v>377</v>
      </c>
      <c r="G684" s="253" t="s">
        <v>147</v>
      </c>
      <c r="H684" s="252">
        <v>50</v>
      </c>
      <c r="K684"/>
    </row>
    <row r="685" spans="5:11" ht="15" thickBot="1" x14ac:dyDescent="0.35">
      <c r="E685"/>
      <c r="F685" s="326" t="s">
        <v>147</v>
      </c>
      <c r="G685" s="253" t="s">
        <v>147</v>
      </c>
      <c r="H685" s="252">
        <v>50</v>
      </c>
      <c r="K685"/>
    </row>
    <row r="686" spans="5:11" ht="21" x14ac:dyDescent="0.3">
      <c r="E686"/>
      <c r="F686" s="456" t="s">
        <v>378</v>
      </c>
      <c r="K686"/>
    </row>
    <row r="687" spans="5:11" x14ac:dyDescent="0.3">
      <c r="E687"/>
      <c r="F687" s="324" t="s">
        <v>267</v>
      </c>
      <c r="K687"/>
    </row>
    <row r="688" spans="5:11" x14ac:dyDescent="0.3">
      <c r="E688"/>
      <c r="F688" s="324" t="s">
        <v>166</v>
      </c>
      <c r="K688"/>
    </row>
    <row r="689" spans="5:11" x14ac:dyDescent="0.3">
      <c r="E689"/>
      <c r="F689" s="325" t="s">
        <v>167</v>
      </c>
      <c r="K689"/>
    </row>
    <row r="690" spans="5:11" ht="15" thickBot="1" x14ac:dyDescent="0.35">
      <c r="E690"/>
      <c r="F690" s="322" t="s">
        <v>152</v>
      </c>
      <c r="K690"/>
    </row>
    <row r="691" spans="5:11" ht="15" thickBot="1" x14ac:dyDescent="0.35">
      <c r="E691"/>
      <c r="F691" s="323" t="s">
        <v>137</v>
      </c>
      <c r="G691" s="249" t="s">
        <v>138</v>
      </c>
      <c r="H691" s="250" t="s">
        <v>139</v>
      </c>
      <c r="K691"/>
    </row>
    <row r="692" spans="5:11" ht="15" thickBot="1" x14ac:dyDescent="0.35">
      <c r="E692"/>
      <c r="F692" s="321" t="s">
        <v>208</v>
      </c>
      <c r="G692" s="251">
        <v>12.5</v>
      </c>
      <c r="H692" s="252">
        <v>12.5</v>
      </c>
      <c r="I692">
        <v>228</v>
      </c>
      <c r="J692" s="158">
        <f>G692*I692/1000</f>
        <v>2.85</v>
      </c>
      <c r="K692"/>
    </row>
    <row r="693" spans="5:11" ht="15" thickBot="1" x14ac:dyDescent="0.35">
      <c r="E693"/>
      <c r="F693" s="321" t="s">
        <v>379</v>
      </c>
      <c r="G693" s="251">
        <v>3.75</v>
      </c>
      <c r="H693" s="252">
        <v>3.75</v>
      </c>
      <c r="I693">
        <v>39</v>
      </c>
      <c r="J693" s="158">
        <f>G693*I693/1000</f>
        <v>0.14624999999999999</v>
      </c>
    </row>
    <row r="694" spans="5:11" ht="15" thickBot="1" x14ac:dyDescent="0.35">
      <c r="E694"/>
      <c r="F694" s="321" t="s">
        <v>155</v>
      </c>
      <c r="G694" s="251">
        <v>37.5</v>
      </c>
      <c r="H694" s="252">
        <v>37.5</v>
      </c>
      <c r="J694" s="158"/>
    </row>
    <row r="695" spans="5:11" ht="15" thickBot="1" x14ac:dyDescent="0.35">
      <c r="E695"/>
      <c r="F695" s="321" t="s">
        <v>380</v>
      </c>
      <c r="G695" s="251">
        <v>37.5</v>
      </c>
      <c r="H695" s="252">
        <v>37.5</v>
      </c>
      <c r="J695" s="158"/>
    </row>
    <row r="696" spans="5:11" ht="15" thickBot="1" x14ac:dyDescent="0.35">
      <c r="E696"/>
      <c r="F696" s="326" t="s">
        <v>381</v>
      </c>
      <c r="G696" s="253" t="s">
        <v>147</v>
      </c>
      <c r="H696" s="257">
        <v>37.5</v>
      </c>
      <c r="J696" s="158"/>
    </row>
    <row r="697" spans="5:11" ht="15" thickBot="1" x14ac:dyDescent="0.35">
      <c r="E697"/>
      <c r="F697" s="321" t="s">
        <v>265</v>
      </c>
      <c r="G697" s="251">
        <v>0.4</v>
      </c>
      <c r="H697" s="252">
        <v>0.4</v>
      </c>
      <c r="I697">
        <v>20</v>
      </c>
      <c r="J697" s="158">
        <f>G697*I697/1000</f>
        <v>8.0000000000000002E-3</v>
      </c>
    </row>
    <row r="699" spans="5:11" ht="21.6" thickBot="1" x14ac:dyDescent="0.35">
      <c r="F699" s="483" t="s">
        <v>498</v>
      </c>
      <c r="K699" s="432">
        <f>J703+J704+J705</f>
        <v>4.6500000000000004</v>
      </c>
    </row>
    <row r="700" spans="5:11" ht="25.2" customHeight="1" thickBot="1" x14ac:dyDescent="0.35">
      <c r="F700" s="667" t="s">
        <v>284</v>
      </c>
      <c r="G700" s="670" t="s">
        <v>285</v>
      </c>
      <c r="H700" s="671"/>
      <c r="K700" s="448"/>
    </row>
    <row r="701" spans="5:11" ht="15" thickBot="1" x14ac:dyDescent="0.35">
      <c r="F701" s="668"/>
      <c r="G701" s="672" t="s">
        <v>431</v>
      </c>
      <c r="H701" s="673"/>
      <c r="K701" s="448"/>
    </row>
    <row r="702" spans="5:11" ht="15" thickBot="1" x14ac:dyDescent="0.35">
      <c r="F702" s="669"/>
      <c r="G702" s="433" t="s">
        <v>432</v>
      </c>
      <c r="H702" s="433" t="s">
        <v>433</v>
      </c>
      <c r="K702" s="448"/>
    </row>
    <row r="703" spans="5:11" ht="15" thickBot="1" x14ac:dyDescent="0.35">
      <c r="F703" s="434" t="s">
        <v>300</v>
      </c>
      <c r="G703" s="433">
        <v>25</v>
      </c>
      <c r="H703" s="433">
        <v>30.5</v>
      </c>
      <c r="I703">
        <v>138</v>
      </c>
      <c r="J703" s="158">
        <f>G703*I703/1000</f>
        <v>3.45</v>
      </c>
      <c r="K703" s="448"/>
    </row>
    <row r="704" spans="5:11" ht="15" thickBot="1" x14ac:dyDescent="0.35">
      <c r="F704" s="434" t="s">
        <v>155</v>
      </c>
      <c r="G704" s="433">
        <v>190</v>
      </c>
      <c r="H704" s="433">
        <v>190</v>
      </c>
      <c r="I704">
        <v>0</v>
      </c>
      <c r="J704" s="158">
        <f>G704*I704/1000</f>
        <v>0</v>
      </c>
      <c r="K704" s="448"/>
    </row>
    <row r="705" spans="5:11" ht="15" thickBot="1" x14ac:dyDescent="0.35">
      <c r="F705" s="434" t="s">
        <v>158</v>
      </c>
      <c r="G705" s="433">
        <v>15</v>
      </c>
      <c r="H705" s="433">
        <v>15</v>
      </c>
      <c r="I705">
        <v>80</v>
      </c>
      <c r="J705" s="158">
        <f>G705*I705/1000</f>
        <v>1.2</v>
      </c>
      <c r="K705" s="448"/>
    </row>
    <row r="706" spans="5:11" ht="15" thickBot="1" x14ac:dyDescent="0.35">
      <c r="F706" s="435" t="s">
        <v>434</v>
      </c>
      <c r="G706" s="433" t="s">
        <v>147</v>
      </c>
      <c r="H706" s="433" t="s">
        <v>147</v>
      </c>
      <c r="K706" s="448"/>
    </row>
    <row r="707" spans="5:11" x14ac:dyDescent="0.3">
      <c r="G707" s="159"/>
      <c r="H707" s="159"/>
      <c r="K707" s="439"/>
    </row>
    <row r="709" spans="5:11" ht="21" x14ac:dyDescent="0.4">
      <c r="F709" s="455" t="s">
        <v>539</v>
      </c>
      <c r="K709" s="452"/>
    </row>
    <row r="710" spans="5:11" ht="15.6" x14ac:dyDescent="0.3">
      <c r="E710"/>
      <c r="F710" s="303" t="s">
        <v>14</v>
      </c>
      <c r="G710" s="461">
        <v>60</v>
      </c>
      <c r="I710">
        <v>35.9</v>
      </c>
      <c r="K710" s="453">
        <f>G710*I710/1000</f>
        <v>2.1539999999999999</v>
      </c>
    </row>
    <row r="711" spans="5:11" ht="15" thickBot="1" x14ac:dyDescent="0.35">
      <c r="E711"/>
      <c r="G711" s="461"/>
      <c r="K711"/>
    </row>
    <row r="712" spans="5:11" ht="21.6" thickBot="1" x14ac:dyDescent="0.45">
      <c r="E712" s="447" t="s">
        <v>532</v>
      </c>
      <c r="F712" s="455" t="s">
        <v>537</v>
      </c>
      <c r="K712" s="448"/>
    </row>
    <row r="713" spans="5:11" x14ac:dyDescent="0.3">
      <c r="K713" s="432">
        <f>J717+J718+J719</f>
        <v>11.100000000000001</v>
      </c>
    </row>
    <row r="714" spans="5:11" ht="24.75" customHeight="1" x14ac:dyDescent="0.3">
      <c r="F714" s="661" t="s">
        <v>284</v>
      </c>
      <c r="G714" s="662" t="s">
        <v>285</v>
      </c>
      <c r="H714" s="663"/>
      <c r="K714"/>
    </row>
    <row r="715" spans="5:11" x14ac:dyDescent="0.3">
      <c r="F715" s="661"/>
      <c r="G715" s="664">
        <v>1</v>
      </c>
      <c r="H715" s="665"/>
      <c r="K715"/>
    </row>
    <row r="716" spans="5:11" x14ac:dyDescent="0.3">
      <c r="F716" s="661"/>
      <c r="G716" s="510" t="s">
        <v>138</v>
      </c>
      <c r="H716" s="510" t="s">
        <v>139</v>
      </c>
      <c r="K716"/>
    </row>
    <row r="717" spans="5:11" x14ac:dyDescent="0.3">
      <c r="F717" s="511" t="s">
        <v>534</v>
      </c>
      <c r="G717" s="512">
        <v>5</v>
      </c>
      <c r="H717" s="512">
        <v>5</v>
      </c>
      <c r="I717">
        <v>520</v>
      </c>
      <c r="J717" s="158">
        <f>G717*I717/1000</f>
        <v>2.6</v>
      </c>
      <c r="K717"/>
    </row>
    <row r="718" spans="5:11" x14ac:dyDescent="0.3">
      <c r="F718" s="511" t="s">
        <v>535</v>
      </c>
      <c r="G718" s="512">
        <v>20</v>
      </c>
      <c r="H718" s="512">
        <v>20</v>
      </c>
      <c r="I718">
        <v>80</v>
      </c>
      <c r="J718">
        <f>G718*I718/1000</f>
        <v>1.6</v>
      </c>
      <c r="K718"/>
    </row>
    <row r="719" spans="5:11" x14ac:dyDescent="0.3">
      <c r="F719" s="511" t="s">
        <v>536</v>
      </c>
      <c r="G719" s="512">
        <v>100</v>
      </c>
      <c r="H719" s="512">
        <v>100</v>
      </c>
      <c r="I719">
        <v>69</v>
      </c>
      <c r="J719" s="158">
        <f>G719*I719/1000</f>
        <v>6.9</v>
      </c>
      <c r="K719"/>
    </row>
    <row r="720" spans="5:11" x14ac:dyDescent="0.3">
      <c r="F720" s="511" t="s">
        <v>155</v>
      </c>
      <c r="G720" s="512">
        <v>120</v>
      </c>
      <c r="H720" s="512">
        <v>120</v>
      </c>
      <c r="K720"/>
    </row>
    <row r="721" spans="5:11" x14ac:dyDescent="0.3">
      <c r="F721" s="513" t="s">
        <v>435</v>
      </c>
      <c r="G721" s="513" t="s">
        <v>147</v>
      </c>
      <c r="H721" s="514">
        <v>200</v>
      </c>
      <c r="K721"/>
    </row>
    <row r="722" spans="5:11" x14ac:dyDescent="0.3">
      <c r="K722" s="448"/>
    </row>
    <row r="723" spans="5:11" x14ac:dyDescent="0.3">
      <c r="K723" s="448"/>
    </row>
    <row r="724" spans="5:11" x14ac:dyDescent="0.3">
      <c r="F724" s="509" t="s">
        <v>559</v>
      </c>
      <c r="G724">
        <v>65</v>
      </c>
      <c r="I724">
        <v>23.96</v>
      </c>
      <c r="K724" s="92">
        <f>I724</f>
        <v>23.96</v>
      </c>
    </row>
    <row r="725" spans="5:11" x14ac:dyDescent="0.3">
      <c r="F725" s="509"/>
      <c r="K725"/>
    </row>
    <row r="726" spans="5:11" ht="15" thickBot="1" x14ac:dyDescent="0.35">
      <c r="F726" s="509"/>
      <c r="K726"/>
    </row>
    <row r="727" spans="5:11" s="289" customFormat="1" ht="21.6" thickBot="1" x14ac:dyDescent="0.45">
      <c r="E727" s="359"/>
      <c r="F727" s="464" t="s">
        <v>210</v>
      </c>
      <c r="G727" s="472"/>
      <c r="H727" s="472"/>
      <c r="I727" s="472"/>
      <c r="J727" s="472"/>
      <c r="K727" s="491">
        <f>K734+K743+K760+K768+K772+K780+K798+K806+K820+K824+K827+K829</f>
        <v>213.49447739999999</v>
      </c>
    </row>
    <row r="728" spans="5:11" ht="15" thickBot="1" x14ac:dyDescent="0.35"/>
    <row r="729" spans="5:11" ht="21.6" thickBot="1" x14ac:dyDescent="0.35">
      <c r="E729" s="447" t="s">
        <v>453</v>
      </c>
      <c r="F729" s="484" t="s">
        <v>211</v>
      </c>
      <c r="G729" s="141"/>
      <c r="H729" s="141"/>
      <c r="I729" s="113"/>
      <c r="J729" s="119"/>
      <c r="K729" s="149"/>
    </row>
    <row r="730" spans="5:11" x14ac:dyDescent="0.3">
      <c r="F730" s="361" t="s">
        <v>192</v>
      </c>
      <c r="G730" s="141"/>
      <c r="H730" s="141"/>
      <c r="I730" s="113"/>
      <c r="J730" s="119"/>
      <c r="K730" s="149"/>
    </row>
    <row r="731" spans="5:11" x14ac:dyDescent="0.3">
      <c r="F731" s="361" t="s">
        <v>166</v>
      </c>
      <c r="G731" s="141"/>
      <c r="H731" s="141"/>
      <c r="I731" s="113"/>
      <c r="J731" s="119"/>
      <c r="K731" s="149"/>
    </row>
    <row r="732" spans="5:11" x14ac:dyDescent="0.3">
      <c r="F732" s="318"/>
      <c r="G732" s="141"/>
      <c r="H732" s="141"/>
      <c r="I732" s="113"/>
      <c r="J732" s="119"/>
      <c r="K732" s="149"/>
    </row>
    <row r="733" spans="5:11" x14ac:dyDescent="0.3">
      <c r="F733" s="362" t="s">
        <v>167</v>
      </c>
      <c r="G733" s="141"/>
      <c r="H733" s="141"/>
      <c r="I733" s="113"/>
      <c r="J733" s="119"/>
      <c r="K733" s="97"/>
    </row>
    <row r="734" spans="5:11" ht="16.2" thickBot="1" x14ac:dyDescent="0.35">
      <c r="F734" s="363" t="s">
        <v>136</v>
      </c>
      <c r="G734" s="141"/>
      <c r="H734" s="141"/>
      <c r="I734" s="113"/>
      <c r="J734" s="119"/>
      <c r="K734" s="290">
        <f>J736+J738+J739+J741</f>
        <v>14.680000000000001</v>
      </c>
    </row>
    <row r="735" spans="5:11" ht="15" thickBot="1" x14ac:dyDescent="0.35">
      <c r="F735" s="364" t="s">
        <v>137</v>
      </c>
      <c r="G735" s="187" t="s">
        <v>138</v>
      </c>
      <c r="H735" s="188" t="s">
        <v>139</v>
      </c>
      <c r="I735" s="113"/>
      <c r="J735" s="119"/>
      <c r="K735" s="292"/>
    </row>
    <row r="736" spans="5:11" ht="15" thickBot="1" x14ac:dyDescent="0.35">
      <c r="F736" s="365" t="s">
        <v>212</v>
      </c>
      <c r="G736" s="190">
        <v>40</v>
      </c>
      <c r="H736" s="191">
        <v>40</v>
      </c>
      <c r="I736" s="113">
        <v>47</v>
      </c>
      <c r="J736" s="133">
        <f>G736*I736/1000</f>
        <v>1.88</v>
      </c>
      <c r="K736" s="292"/>
    </row>
    <row r="737" spans="5:11" ht="15" thickBot="1" x14ac:dyDescent="0.35">
      <c r="E737"/>
      <c r="F737" s="365" t="s">
        <v>155</v>
      </c>
      <c r="G737" s="190">
        <v>68</v>
      </c>
      <c r="H737" s="191">
        <v>68</v>
      </c>
      <c r="I737" s="113"/>
      <c r="J737" s="155"/>
      <c r="K737" s="292"/>
    </row>
    <row r="738" spans="5:11" ht="15" thickBot="1" x14ac:dyDescent="0.35">
      <c r="E738"/>
      <c r="F738" s="365" t="s">
        <v>144</v>
      </c>
      <c r="G738" s="190">
        <v>100</v>
      </c>
      <c r="H738" s="191">
        <v>100</v>
      </c>
      <c r="I738" s="113">
        <v>69</v>
      </c>
      <c r="J738" s="133">
        <f>G738*I738/1000</f>
        <v>6.9</v>
      </c>
      <c r="K738" s="292"/>
    </row>
    <row r="739" spans="5:11" ht="15" thickBot="1" x14ac:dyDescent="0.35">
      <c r="E739"/>
      <c r="F739" s="365" t="s">
        <v>158</v>
      </c>
      <c r="G739" s="190">
        <v>5</v>
      </c>
      <c r="H739" s="191">
        <v>5</v>
      </c>
      <c r="I739" s="113">
        <v>80</v>
      </c>
      <c r="J739" s="133">
        <f>G739*I739/1000</f>
        <v>0.4</v>
      </c>
      <c r="K739" s="292"/>
    </row>
    <row r="740" spans="5:11" ht="15" thickBot="1" x14ac:dyDescent="0.35">
      <c r="E740"/>
      <c r="F740" s="366" t="s">
        <v>213</v>
      </c>
      <c r="G740" s="193" t="s">
        <v>147</v>
      </c>
      <c r="H740" s="194">
        <v>192</v>
      </c>
      <c r="I740" s="113"/>
      <c r="J740" s="155"/>
      <c r="K740" s="292"/>
    </row>
    <row r="741" spans="5:11" ht="15" thickBot="1" x14ac:dyDescent="0.35">
      <c r="E741"/>
      <c r="F741" s="365" t="s">
        <v>148</v>
      </c>
      <c r="G741" s="190">
        <v>5</v>
      </c>
      <c r="H741" s="191">
        <v>5</v>
      </c>
      <c r="I741" s="113">
        <v>1100</v>
      </c>
      <c r="J741" s="133">
        <f>G741*I741/1000</f>
        <v>5.5</v>
      </c>
      <c r="K741" s="292"/>
    </row>
    <row r="742" spans="5:11" x14ac:dyDescent="0.3">
      <c r="E742"/>
      <c r="F742" s="310"/>
      <c r="I742" s="96"/>
      <c r="K742" s="292"/>
    </row>
    <row r="743" spans="5:11" ht="21" x14ac:dyDescent="0.3">
      <c r="F743" s="445" t="s">
        <v>448</v>
      </c>
      <c r="G743" s="119"/>
      <c r="H743" s="119"/>
      <c r="I743" s="120"/>
      <c r="J743" s="121"/>
      <c r="K743" s="449">
        <f>J750</f>
        <v>3.5700000000000003</v>
      </c>
    </row>
    <row r="744" spans="5:11" ht="15.6" x14ac:dyDescent="0.3">
      <c r="E744"/>
      <c r="F744" s="613" t="s">
        <v>151</v>
      </c>
      <c r="G744" s="613"/>
      <c r="H744" s="613"/>
      <c r="I744" s="613"/>
      <c r="J744" s="613"/>
      <c r="K744" s="451"/>
    </row>
    <row r="745" spans="5:11" ht="16.2" thickBot="1" x14ac:dyDescent="0.35">
      <c r="E745"/>
      <c r="F745" s="312" t="s">
        <v>136</v>
      </c>
      <c r="G745" s="119"/>
      <c r="H745" s="119"/>
      <c r="I745" s="120"/>
      <c r="J745" s="121"/>
      <c r="K745" s="450"/>
    </row>
    <row r="746" spans="5:11" ht="16.2" thickBot="1" x14ac:dyDescent="0.35">
      <c r="E746"/>
      <c r="F746" s="313" t="s">
        <v>137</v>
      </c>
      <c r="G746" s="124" t="s">
        <v>138</v>
      </c>
      <c r="H746" s="125" t="s">
        <v>139</v>
      </c>
      <c r="I746" s="120"/>
      <c r="J746" s="121"/>
      <c r="K746" s="450"/>
    </row>
    <row r="747" spans="5:11" ht="16.2" thickBot="1" x14ac:dyDescent="0.35">
      <c r="E747"/>
      <c r="F747" s="314" t="s">
        <v>153</v>
      </c>
      <c r="G747" s="127">
        <v>1</v>
      </c>
      <c r="H747" s="128">
        <v>1</v>
      </c>
      <c r="I747" s="120" t="s">
        <v>449</v>
      </c>
      <c r="J747" s="129">
        <f>G747*I747/1000</f>
        <v>0.65</v>
      </c>
      <c r="K747" s="450"/>
    </row>
    <row r="748" spans="5:11" ht="16.2" thickBot="1" x14ac:dyDescent="0.35">
      <c r="E748"/>
      <c r="F748" s="314" t="s">
        <v>155</v>
      </c>
      <c r="G748" s="127">
        <v>54</v>
      </c>
      <c r="H748" s="128">
        <v>54</v>
      </c>
      <c r="I748" s="120"/>
      <c r="J748" s="121"/>
      <c r="K748" s="450"/>
    </row>
    <row r="749" spans="5:11" ht="15.6" x14ac:dyDescent="0.3">
      <c r="E749"/>
      <c r="F749" s="315"/>
      <c r="G749" s="131"/>
      <c r="H749" s="131"/>
      <c r="I749" s="120"/>
      <c r="J749" s="121"/>
      <c r="K749" s="450"/>
    </row>
    <row r="750" spans="5:11" ht="21" x14ac:dyDescent="0.3">
      <c r="E750"/>
      <c r="F750" s="445" t="s">
        <v>499</v>
      </c>
      <c r="G750" s="119"/>
      <c r="H750" s="119"/>
      <c r="I750" s="120"/>
      <c r="J750" s="133">
        <f>J754+J755+J756</f>
        <v>3.5700000000000003</v>
      </c>
      <c r="K750" s="450"/>
    </row>
    <row r="751" spans="5:11" ht="15.6" x14ac:dyDescent="0.3">
      <c r="E751"/>
      <c r="F751" s="613" t="s">
        <v>151</v>
      </c>
      <c r="G751" s="613"/>
      <c r="H751" s="613"/>
      <c r="I751" s="613"/>
      <c r="J751" s="613"/>
      <c r="K751" s="450"/>
    </row>
    <row r="752" spans="5:11" ht="16.2" thickBot="1" x14ac:dyDescent="0.35">
      <c r="E752"/>
      <c r="F752" s="312" t="s">
        <v>136</v>
      </c>
      <c r="G752" s="119"/>
      <c r="H752" s="119"/>
      <c r="I752" s="120"/>
      <c r="J752" s="121"/>
      <c r="K752" s="450"/>
    </row>
    <row r="753" spans="5:11" ht="16.2" thickBot="1" x14ac:dyDescent="0.35">
      <c r="E753"/>
      <c r="F753" s="313" t="s">
        <v>137</v>
      </c>
      <c r="G753" s="124" t="s">
        <v>138</v>
      </c>
      <c r="H753" s="125" t="s">
        <v>139</v>
      </c>
      <c r="I753" s="120"/>
      <c r="J753" s="121"/>
      <c r="K753" s="450"/>
    </row>
    <row r="754" spans="5:11" ht="16.2" thickBot="1" x14ac:dyDescent="0.35">
      <c r="E754"/>
      <c r="F754" s="314" t="s">
        <v>500</v>
      </c>
      <c r="G754" s="134" t="s">
        <v>147</v>
      </c>
      <c r="H754" s="128">
        <v>50</v>
      </c>
      <c r="I754" s="120"/>
      <c r="J754" s="135">
        <f>J747</f>
        <v>0.65</v>
      </c>
      <c r="K754" s="450"/>
    </row>
    <row r="755" spans="5:11" ht="16.2" thickBot="1" x14ac:dyDescent="0.35">
      <c r="E755"/>
      <c r="F755" s="314" t="s">
        <v>158</v>
      </c>
      <c r="G755" s="127">
        <v>15</v>
      </c>
      <c r="H755" s="128">
        <v>15</v>
      </c>
      <c r="I755" s="120" t="s">
        <v>552</v>
      </c>
      <c r="J755" s="135">
        <f>G755*I755/1000</f>
        <v>1.2</v>
      </c>
      <c r="K755" s="450"/>
    </row>
    <row r="756" spans="5:11" ht="16.2" thickBot="1" x14ac:dyDescent="0.35">
      <c r="E756"/>
      <c r="F756" s="314" t="s">
        <v>160</v>
      </c>
      <c r="G756" s="127">
        <v>8</v>
      </c>
      <c r="H756" s="128">
        <v>7</v>
      </c>
      <c r="I756" s="120" t="s">
        <v>420</v>
      </c>
      <c r="J756" s="135">
        <f>G756*I756/1000</f>
        <v>1.72</v>
      </c>
      <c r="K756" s="450"/>
    </row>
    <row r="757" spans="5:11" ht="16.2" thickBot="1" x14ac:dyDescent="0.35">
      <c r="E757"/>
      <c r="F757" s="314" t="s">
        <v>155</v>
      </c>
      <c r="G757" s="127">
        <v>150</v>
      </c>
      <c r="H757" s="128">
        <v>150</v>
      </c>
      <c r="I757" s="120"/>
      <c r="J757" s="121"/>
      <c r="K757" s="450"/>
    </row>
    <row r="758" spans="5:11" x14ac:dyDescent="0.3">
      <c r="E758"/>
      <c r="F758" s="342"/>
      <c r="G758" s="169"/>
      <c r="H758" s="169"/>
      <c r="I758" s="161"/>
      <c r="J758" s="135"/>
      <c r="K758" s="97"/>
    </row>
    <row r="759" spans="5:11" x14ac:dyDescent="0.3">
      <c r="E759"/>
      <c r="F759" s="310"/>
      <c r="K759" s="293"/>
    </row>
    <row r="760" spans="5:11" ht="21" x14ac:dyDescent="0.3">
      <c r="E760"/>
      <c r="F760" s="666" t="s">
        <v>489</v>
      </c>
      <c r="G760" s="666"/>
      <c r="H760" s="666"/>
      <c r="I760" s="666"/>
      <c r="J760" s="666"/>
      <c r="K760" s="278">
        <f>K763+K764+K765</f>
        <v>9.3312500000000007</v>
      </c>
    </row>
    <row r="761" spans="5:11" ht="15" thickBot="1" x14ac:dyDescent="0.35">
      <c r="E761"/>
      <c r="F761" s="310"/>
      <c r="I761" s="96"/>
      <c r="K761" s="277"/>
    </row>
    <row r="762" spans="5:11" ht="15" thickBot="1" x14ac:dyDescent="0.35">
      <c r="E762"/>
      <c r="F762" s="477" t="s">
        <v>137</v>
      </c>
      <c r="G762" s="262" t="s">
        <v>138</v>
      </c>
      <c r="H762" s="263" t="s">
        <v>139</v>
      </c>
      <c r="I762" s="197"/>
      <c r="J762" s="135"/>
      <c r="K762" s="277"/>
    </row>
    <row r="763" spans="5:11" ht="15" thickBot="1" x14ac:dyDescent="0.35">
      <c r="E763"/>
      <c r="F763" s="478" t="s">
        <v>490</v>
      </c>
      <c r="G763" s="260">
        <v>12.5</v>
      </c>
      <c r="H763" s="260">
        <v>12.5</v>
      </c>
      <c r="I763" s="120" t="s">
        <v>422</v>
      </c>
      <c r="J763" s="135">
        <f>G763*I763/1000</f>
        <v>6.875</v>
      </c>
      <c r="K763" s="277">
        <f>J763</f>
        <v>6.875</v>
      </c>
    </row>
    <row r="764" spans="5:11" ht="15" thickBot="1" x14ac:dyDescent="0.35">
      <c r="E764"/>
      <c r="F764" s="478" t="s">
        <v>58</v>
      </c>
      <c r="G764" s="260">
        <v>37.5</v>
      </c>
      <c r="H764" s="260">
        <v>37.5</v>
      </c>
      <c r="I764" s="197"/>
      <c r="J764" s="135">
        <f>G764*I764/1000</f>
        <v>0</v>
      </c>
      <c r="K764" s="277">
        <f>J764</f>
        <v>0</v>
      </c>
    </row>
    <row r="765" spans="5:11" ht="15" thickBot="1" x14ac:dyDescent="0.35">
      <c r="E765"/>
      <c r="F765" s="478" t="s">
        <v>504</v>
      </c>
      <c r="G765" s="486">
        <v>37.5</v>
      </c>
      <c r="H765" s="486">
        <v>37.5</v>
      </c>
      <c r="I765" s="197">
        <v>65.5</v>
      </c>
      <c r="J765" s="135">
        <f>G765*I765/1000</f>
        <v>2.4562499999999998</v>
      </c>
      <c r="K765" s="277">
        <f>J765</f>
        <v>2.4562499999999998</v>
      </c>
    </row>
    <row r="766" spans="5:11" x14ac:dyDescent="0.3">
      <c r="E766"/>
      <c r="K766" s="448"/>
    </row>
    <row r="767" spans="5:11" ht="21" x14ac:dyDescent="0.4">
      <c r="F767" s="455" t="s">
        <v>543</v>
      </c>
      <c r="K767" s="452"/>
    </row>
    <row r="768" spans="5:11" ht="16.2" customHeight="1" x14ac:dyDescent="0.3">
      <c r="E768"/>
      <c r="F768" s="303" t="s">
        <v>321</v>
      </c>
      <c r="G768">
        <v>230</v>
      </c>
      <c r="I768">
        <v>190</v>
      </c>
      <c r="K768" s="453">
        <f>G768*I768/1000</f>
        <v>43.7</v>
      </c>
    </row>
    <row r="769" spans="5:11" ht="31.2" hidden="1" x14ac:dyDescent="0.3">
      <c r="E769"/>
      <c r="F769" s="206" t="s">
        <v>152</v>
      </c>
      <c r="I769" s="197"/>
      <c r="J769" s="135"/>
      <c r="K769" s="292"/>
    </row>
    <row r="770" spans="5:11" x14ac:dyDescent="0.3">
      <c r="E770"/>
      <c r="K770" s="293"/>
    </row>
    <row r="771" spans="5:11" ht="15" thickBot="1" x14ac:dyDescent="0.35">
      <c r="E771"/>
      <c r="F771" s="310"/>
      <c r="K771" s="293"/>
    </row>
    <row r="772" spans="5:11" ht="21.6" thickBot="1" x14ac:dyDescent="0.35">
      <c r="E772" s="447" t="s">
        <v>455</v>
      </c>
      <c r="F772" s="456" t="s">
        <v>456</v>
      </c>
      <c r="K772" s="432">
        <f>J774+J775+J777+J778</f>
        <v>11.255899999999999</v>
      </c>
    </row>
    <row r="773" spans="5:11" ht="15" thickBot="1" x14ac:dyDescent="0.35">
      <c r="E773"/>
      <c r="F773" s="320" t="s">
        <v>137</v>
      </c>
      <c r="G773" s="106" t="s">
        <v>138</v>
      </c>
      <c r="H773" s="107" t="s">
        <v>139</v>
      </c>
    </row>
    <row r="774" spans="5:11" ht="15.75" customHeight="1" thickBot="1" x14ac:dyDescent="0.35">
      <c r="E774"/>
      <c r="F774" s="321" t="s">
        <v>246</v>
      </c>
      <c r="G774" s="111">
        <v>57</v>
      </c>
      <c r="H774" s="112">
        <v>48</v>
      </c>
      <c r="I774">
        <v>100</v>
      </c>
      <c r="J774" s="158">
        <f>G774*I774/1000</f>
        <v>5.7</v>
      </c>
    </row>
    <row r="775" spans="5:11" ht="15" thickBot="1" x14ac:dyDescent="0.35">
      <c r="E775"/>
      <c r="F775" s="321" t="s">
        <v>247</v>
      </c>
      <c r="G775" s="111">
        <v>44</v>
      </c>
      <c r="H775" s="112">
        <v>35</v>
      </c>
      <c r="I775">
        <v>95</v>
      </c>
      <c r="J775" s="158">
        <f t="shared" ref="J775" si="24">G775*I775/1000</f>
        <v>4.18</v>
      </c>
    </row>
    <row r="776" spans="5:11" ht="15" thickBot="1" x14ac:dyDescent="0.35">
      <c r="E776"/>
      <c r="F776" s="321" t="s">
        <v>248</v>
      </c>
      <c r="G776" s="111">
        <v>15</v>
      </c>
      <c r="H776" s="112">
        <v>12</v>
      </c>
      <c r="J776" s="158"/>
    </row>
    <row r="777" spans="5:11" ht="15" thickBot="1" x14ac:dyDescent="0.35">
      <c r="E777"/>
      <c r="F777" s="321" t="s">
        <v>249</v>
      </c>
      <c r="G777" s="111">
        <v>14</v>
      </c>
      <c r="H777" s="112">
        <v>12</v>
      </c>
      <c r="I777">
        <v>35</v>
      </c>
      <c r="J777" s="158">
        <f t="shared" ref="J777:J778" si="25">G777*I777/1000</f>
        <v>0.49</v>
      </c>
    </row>
    <row r="778" spans="5:11" ht="15" thickBot="1" x14ac:dyDescent="0.35">
      <c r="E778"/>
      <c r="F778" s="321" t="s">
        <v>250</v>
      </c>
      <c r="G778" s="111">
        <v>5</v>
      </c>
      <c r="H778" s="112">
        <v>5</v>
      </c>
      <c r="I778">
        <v>177.18</v>
      </c>
      <c r="J778" s="158">
        <f t="shared" si="25"/>
        <v>0.88590000000000013</v>
      </c>
    </row>
    <row r="780" spans="5:11" ht="21.6" thickBot="1" x14ac:dyDescent="0.35">
      <c r="E780"/>
      <c r="F780" s="456" t="s">
        <v>512</v>
      </c>
      <c r="K780" s="432">
        <f>J782+J785+J790+J793+J794+J795</f>
        <v>8.3954474000000001</v>
      </c>
    </row>
    <row r="781" spans="5:11" ht="15" thickBot="1" x14ac:dyDescent="0.35">
      <c r="E781"/>
      <c r="F781" s="323" t="s">
        <v>137</v>
      </c>
      <c r="G781" s="249" t="s">
        <v>138</v>
      </c>
      <c r="H781" s="250" t="s">
        <v>139</v>
      </c>
    </row>
    <row r="782" spans="5:11" ht="15" thickBot="1" x14ac:dyDescent="0.35">
      <c r="E782"/>
      <c r="F782" s="321" t="s">
        <v>315</v>
      </c>
      <c r="G782" s="287">
        <v>2.4300000000000002</v>
      </c>
      <c r="H782" s="288">
        <v>2.4300000000000002</v>
      </c>
      <c r="I782">
        <v>177.18</v>
      </c>
      <c r="J782" s="158">
        <f>G782*I782/1000</f>
        <v>0.43054740000000002</v>
      </c>
    </row>
    <row r="783" spans="5:11" ht="15" thickBot="1" x14ac:dyDescent="0.35">
      <c r="E783"/>
      <c r="F783" s="321" t="s">
        <v>323</v>
      </c>
      <c r="G783" s="253" t="s">
        <v>147</v>
      </c>
      <c r="H783" s="252">
        <v>175</v>
      </c>
      <c r="J783" s="158"/>
    </row>
    <row r="784" spans="5:11" ht="15" thickBot="1" x14ac:dyDescent="0.35">
      <c r="E784"/>
      <c r="F784" s="321" t="s">
        <v>145</v>
      </c>
      <c r="G784" s="251">
        <v>175</v>
      </c>
      <c r="H784" s="252">
        <v>175</v>
      </c>
      <c r="J784" s="158"/>
    </row>
    <row r="785" spans="5:11" ht="15" thickBot="1" x14ac:dyDescent="0.35">
      <c r="E785"/>
      <c r="F785" s="321" t="s">
        <v>253</v>
      </c>
      <c r="G785" s="251">
        <v>93.75</v>
      </c>
      <c r="H785" s="252">
        <v>75</v>
      </c>
      <c r="I785">
        <v>70</v>
      </c>
      <c r="J785" s="158">
        <f t="shared" ref="J785:J795" si="26">G785*I785/1000</f>
        <v>6.5625</v>
      </c>
    </row>
    <row r="786" spans="5:11" ht="15" hidden="1" thickBot="1" x14ac:dyDescent="0.35">
      <c r="E786"/>
      <c r="F786" s="321" t="s">
        <v>324</v>
      </c>
      <c r="G786" s="251">
        <v>10</v>
      </c>
      <c r="H786" s="252">
        <v>10</v>
      </c>
      <c r="J786" s="158">
        <f t="shared" si="26"/>
        <v>0</v>
      </c>
    </row>
    <row r="787" spans="5:11" ht="15" hidden="1" thickBot="1" x14ac:dyDescent="0.35">
      <c r="E787"/>
      <c r="F787" s="321" t="s">
        <v>325</v>
      </c>
      <c r="G787" s="251">
        <v>10</v>
      </c>
      <c r="H787" s="252">
        <v>10</v>
      </c>
      <c r="J787" s="158">
        <f t="shared" si="26"/>
        <v>0</v>
      </c>
    </row>
    <row r="788" spans="5:11" ht="15" hidden="1" thickBot="1" x14ac:dyDescent="0.35">
      <c r="E788"/>
      <c r="F788" s="321" t="s">
        <v>326</v>
      </c>
      <c r="G788" s="251">
        <v>10</v>
      </c>
      <c r="H788" s="252">
        <v>10</v>
      </c>
      <c r="J788" s="158">
        <f t="shared" si="26"/>
        <v>0</v>
      </c>
    </row>
    <row r="789" spans="5:11" ht="15" hidden="1" thickBot="1" x14ac:dyDescent="0.35">
      <c r="E789"/>
      <c r="F789" s="321" t="s">
        <v>327</v>
      </c>
      <c r="G789" s="265">
        <v>44323</v>
      </c>
      <c r="H789" s="266">
        <v>44323</v>
      </c>
      <c r="J789" s="158">
        <f t="shared" si="26"/>
        <v>0</v>
      </c>
    </row>
    <row r="790" spans="5:11" ht="15" thickBot="1" x14ac:dyDescent="0.35">
      <c r="E790"/>
      <c r="F790" s="321" t="s">
        <v>328</v>
      </c>
      <c r="G790" s="251">
        <v>5</v>
      </c>
      <c r="H790" s="252">
        <v>5</v>
      </c>
      <c r="I790">
        <v>94</v>
      </c>
      <c r="J790" s="158">
        <f t="shared" si="26"/>
        <v>0.47</v>
      </c>
    </row>
    <row r="791" spans="5:11" ht="15" hidden="1" thickBot="1" x14ac:dyDescent="0.35">
      <c r="E791"/>
      <c r="F791" s="321" t="s">
        <v>329</v>
      </c>
      <c r="G791" s="251">
        <v>5</v>
      </c>
      <c r="H791" s="252">
        <v>5</v>
      </c>
      <c r="J791" s="158">
        <f t="shared" si="26"/>
        <v>0</v>
      </c>
    </row>
    <row r="792" spans="5:11" ht="15" hidden="1" thickBot="1" x14ac:dyDescent="0.35">
      <c r="E792"/>
      <c r="F792" s="321" t="s">
        <v>330</v>
      </c>
      <c r="G792" s="251">
        <v>5</v>
      </c>
      <c r="H792" s="252">
        <v>5</v>
      </c>
      <c r="J792" s="158">
        <f t="shared" si="26"/>
        <v>0</v>
      </c>
    </row>
    <row r="793" spans="5:11" ht="15" thickBot="1" x14ac:dyDescent="0.35">
      <c r="E793"/>
      <c r="F793" s="321" t="s">
        <v>331</v>
      </c>
      <c r="G793" s="287">
        <v>12.5</v>
      </c>
      <c r="H793" s="252">
        <v>10</v>
      </c>
      <c r="I793">
        <v>40</v>
      </c>
      <c r="J793" s="158">
        <f t="shared" si="26"/>
        <v>0.5</v>
      </c>
    </row>
    <row r="794" spans="5:11" ht="15" thickBot="1" x14ac:dyDescent="0.35">
      <c r="E794"/>
      <c r="F794" s="321" t="s">
        <v>260</v>
      </c>
      <c r="G794" s="251">
        <v>11.88</v>
      </c>
      <c r="H794" s="252">
        <v>10</v>
      </c>
      <c r="I794">
        <v>35</v>
      </c>
      <c r="J794" s="158">
        <f t="shared" si="26"/>
        <v>0.4158</v>
      </c>
    </row>
    <row r="795" spans="5:11" ht="15" thickBot="1" x14ac:dyDescent="0.35">
      <c r="E795"/>
      <c r="F795" s="321" t="s">
        <v>182</v>
      </c>
      <c r="G795" s="482">
        <v>0.83</v>
      </c>
      <c r="H795" s="482">
        <v>0.83</v>
      </c>
      <c r="I795">
        <v>20</v>
      </c>
      <c r="J795" s="158">
        <f t="shared" si="26"/>
        <v>1.6599999999999997E-2</v>
      </c>
    </row>
    <row r="796" spans="5:11" x14ac:dyDescent="0.3">
      <c r="E796"/>
      <c r="F796" s="489"/>
      <c r="G796" s="482"/>
      <c r="H796" s="482"/>
    </row>
    <row r="798" spans="5:11" ht="21.6" thickBot="1" x14ac:dyDescent="0.35">
      <c r="E798"/>
      <c r="F798" s="456" t="s">
        <v>505</v>
      </c>
      <c r="K798" s="432">
        <f>J800+J801+J804</f>
        <v>27.927999999999997</v>
      </c>
    </row>
    <row r="799" spans="5:11" ht="15" thickBot="1" x14ac:dyDescent="0.35">
      <c r="E799"/>
      <c r="F799" s="323" t="s">
        <v>137</v>
      </c>
      <c r="G799" s="249" t="s">
        <v>138</v>
      </c>
      <c r="H799" s="250" t="s">
        <v>139</v>
      </c>
    </row>
    <row r="800" spans="5:11" ht="15" thickBot="1" x14ac:dyDescent="0.35">
      <c r="E800"/>
      <c r="F800" s="321" t="s">
        <v>253</v>
      </c>
      <c r="G800" s="251">
        <v>226</v>
      </c>
      <c r="H800" s="252">
        <v>168</v>
      </c>
      <c r="I800">
        <v>70</v>
      </c>
      <c r="J800" s="158">
        <f>G800*I800/1000</f>
        <v>15.82</v>
      </c>
    </row>
    <row r="801" spans="5:11" ht="15" thickBot="1" x14ac:dyDescent="0.35">
      <c r="E801"/>
      <c r="F801" s="321" t="s">
        <v>279</v>
      </c>
      <c r="G801" s="251">
        <v>32</v>
      </c>
      <c r="H801" s="252">
        <v>30</v>
      </c>
      <c r="I801">
        <v>69</v>
      </c>
      <c r="J801">
        <f>G801*I801/1000</f>
        <v>2.2080000000000002</v>
      </c>
    </row>
    <row r="802" spans="5:11" ht="15" thickBot="1" x14ac:dyDescent="0.35">
      <c r="E802"/>
      <c r="F802" s="326" t="s">
        <v>350</v>
      </c>
      <c r="G802" s="253" t="s">
        <v>147</v>
      </c>
      <c r="H802" s="257">
        <v>30</v>
      </c>
    </row>
    <row r="803" spans="5:11" ht="23.4" thickBot="1" x14ac:dyDescent="0.35">
      <c r="E803"/>
      <c r="F803" s="326" t="s">
        <v>351</v>
      </c>
      <c r="G803" s="253" t="s">
        <v>147</v>
      </c>
      <c r="H803" s="269" t="s">
        <v>147</v>
      </c>
    </row>
    <row r="804" spans="5:11" ht="15" thickBot="1" x14ac:dyDescent="0.35">
      <c r="E804"/>
      <c r="F804" s="321" t="s">
        <v>148</v>
      </c>
      <c r="G804" s="251">
        <v>9</v>
      </c>
      <c r="H804" s="252">
        <v>9</v>
      </c>
      <c r="I804">
        <v>1100</v>
      </c>
      <c r="J804">
        <f>G804*I804/1000</f>
        <v>9.9</v>
      </c>
    </row>
    <row r="806" spans="5:11" ht="21" x14ac:dyDescent="0.3">
      <c r="E806"/>
      <c r="F806" s="456" t="s">
        <v>513</v>
      </c>
      <c r="K806" s="432">
        <f>J810+J811+J812+J813+J814+J815</f>
        <v>44.55988</v>
      </c>
    </row>
    <row r="807" spans="5:11" x14ac:dyDescent="0.3">
      <c r="E807"/>
      <c r="F807" s="354" t="s">
        <v>386</v>
      </c>
    </row>
    <row r="808" spans="5:11" ht="15.6" thickBot="1" x14ac:dyDescent="0.35">
      <c r="E808"/>
      <c r="F808" s="355" t="s">
        <v>514</v>
      </c>
    </row>
    <row r="809" spans="5:11" ht="15" thickBot="1" x14ac:dyDescent="0.35">
      <c r="E809"/>
      <c r="F809" s="320" t="s">
        <v>137</v>
      </c>
      <c r="G809" s="106" t="s">
        <v>138</v>
      </c>
      <c r="H809" s="107" t="s">
        <v>139</v>
      </c>
    </row>
    <row r="810" spans="5:11" ht="15" thickBot="1" x14ac:dyDescent="0.35">
      <c r="E810"/>
      <c r="F810" s="321" t="s">
        <v>353</v>
      </c>
      <c r="G810" s="111">
        <v>157.19999999999999</v>
      </c>
      <c r="H810" s="112">
        <v>96</v>
      </c>
      <c r="I810">
        <v>240</v>
      </c>
      <c r="J810" s="158">
        <f>G810*I810/1000</f>
        <v>37.728000000000002</v>
      </c>
    </row>
    <row r="811" spans="5:11" ht="15" thickBot="1" x14ac:dyDescent="0.35">
      <c r="E811"/>
      <c r="F811" s="321" t="s">
        <v>387</v>
      </c>
      <c r="G811" s="111">
        <v>22.8</v>
      </c>
      <c r="H811" s="112">
        <v>22.8</v>
      </c>
      <c r="I811">
        <v>55.1</v>
      </c>
      <c r="J811" s="158">
        <f t="shared" ref="J811:J815" si="27">G811*I811/1000</f>
        <v>1.2562800000000001</v>
      </c>
    </row>
    <row r="812" spans="5:11" ht="15" thickBot="1" x14ac:dyDescent="0.35">
      <c r="E812"/>
      <c r="F812" s="321" t="s">
        <v>142</v>
      </c>
      <c r="G812" s="111">
        <v>7.2</v>
      </c>
      <c r="H812" s="112">
        <v>7.2</v>
      </c>
      <c r="I812">
        <v>245</v>
      </c>
      <c r="J812" s="158">
        <f>G812*I812/1000</f>
        <v>1.764</v>
      </c>
    </row>
    <row r="813" spans="5:11" ht="15" thickBot="1" x14ac:dyDescent="0.35">
      <c r="F813" s="321" t="s">
        <v>182</v>
      </c>
      <c r="G813" s="111">
        <v>0.62</v>
      </c>
      <c r="H813" s="112">
        <v>0.62</v>
      </c>
      <c r="I813">
        <v>20</v>
      </c>
      <c r="J813" s="158">
        <f t="shared" si="27"/>
        <v>1.24E-2</v>
      </c>
    </row>
    <row r="814" spans="5:11" ht="15" thickBot="1" x14ac:dyDescent="0.35">
      <c r="F814" s="321" t="s">
        <v>388</v>
      </c>
      <c r="G814" s="111">
        <v>16.8</v>
      </c>
      <c r="H814" s="112">
        <v>16.8</v>
      </c>
      <c r="I814">
        <v>69</v>
      </c>
      <c r="J814" s="158">
        <f t="shared" si="27"/>
        <v>1.1592</v>
      </c>
    </row>
    <row r="815" spans="5:11" ht="15" thickBot="1" x14ac:dyDescent="0.35">
      <c r="F815" s="321" t="s">
        <v>148</v>
      </c>
      <c r="G815" s="460">
        <v>2.4</v>
      </c>
      <c r="H815" s="159">
        <v>2.4</v>
      </c>
      <c r="I815">
        <v>1100</v>
      </c>
      <c r="J815" s="158">
        <f t="shared" si="27"/>
        <v>2.64</v>
      </c>
    </row>
    <row r="816" spans="5:11" ht="15" thickBot="1" x14ac:dyDescent="0.35">
      <c r="F816" s="321" t="s">
        <v>388</v>
      </c>
    </row>
    <row r="819" spans="5:12" ht="21" x14ac:dyDescent="0.4">
      <c r="F819" s="455" t="s">
        <v>509</v>
      </c>
    </row>
    <row r="820" spans="5:12" ht="22.2" customHeight="1" x14ac:dyDescent="0.3">
      <c r="F820" s="303" t="s">
        <v>282</v>
      </c>
      <c r="G820" s="159">
        <v>200</v>
      </c>
      <c r="H820" s="159">
        <v>200</v>
      </c>
      <c r="I820">
        <v>64</v>
      </c>
      <c r="K820" s="432">
        <f t="shared" ref="K820" si="28">G820*I820/1000</f>
        <v>12.8</v>
      </c>
    </row>
    <row r="823" spans="5:12" ht="21" x14ac:dyDescent="0.4">
      <c r="F823" s="455" t="s">
        <v>539</v>
      </c>
      <c r="K823" s="452"/>
    </row>
    <row r="824" spans="5:12" ht="15.6" x14ac:dyDescent="0.3">
      <c r="E824"/>
      <c r="F824" s="303" t="s">
        <v>14</v>
      </c>
      <c r="G824" s="461">
        <v>60</v>
      </c>
      <c r="I824">
        <v>35.9</v>
      </c>
      <c r="K824" s="453">
        <f>G824*I824/1000</f>
        <v>2.1539999999999999</v>
      </c>
    </row>
    <row r="825" spans="5:12" ht="15.6" x14ac:dyDescent="0.3">
      <c r="E825"/>
      <c r="G825" s="461"/>
      <c r="J825" s="493"/>
      <c r="K825" s="492"/>
      <c r="L825" s="493"/>
    </row>
    <row r="826" spans="5:12" ht="21.6" thickBot="1" x14ac:dyDescent="0.45">
      <c r="E826"/>
      <c r="F826" s="455" t="s">
        <v>540</v>
      </c>
      <c r="G826" s="461"/>
      <c r="J826" s="493"/>
      <c r="K826" s="492"/>
      <c r="L826" s="493"/>
    </row>
    <row r="827" spans="5:12" ht="15" thickBot="1" x14ac:dyDescent="0.35">
      <c r="E827" s="447" t="s">
        <v>532</v>
      </c>
      <c r="F827" s="303" t="s">
        <v>525</v>
      </c>
      <c r="G827">
        <v>200</v>
      </c>
      <c r="H827">
        <v>200</v>
      </c>
      <c r="I827">
        <v>74</v>
      </c>
      <c r="K827" s="521">
        <f>G827*I827/1000</f>
        <v>14.8</v>
      </c>
    </row>
    <row r="828" spans="5:12" x14ac:dyDescent="0.3">
      <c r="E828"/>
      <c r="K828" s="508"/>
    </row>
    <row r="829" spans="5:12" x14ac:dyDescent="0.3">
      <c r="E829"/>
      <c r="F829" s="303" t="s">
        <v>557</v>
      </c>
      <c r="G829">
        <v>65</v>
      </c>
      <c r="I829">
        <v>20.32</v>
      </c>
      <c r="K829" s="507">
        <f>I829</f>
        <v>20.32</v>
      </c>
    </row>
    <row r="830" spans="5:12" ht="11.4" customHeight="1" x14ac:dyDescent="0.3">
      <c r="K830" s="452"/>
    </row>
    <row r="831" spans="5:12" ht="15" thickBot="1" x14ac:dyDescent="0.35"/>
    <row r="832" spans="5:12" s="289" customFormat="1" ht="21.6" thickBot="1" x14ac:dyDescent="0.45">
      <c r="E832" s="359"/>
      <c r="F832" s="464" t="s">
        <v>214</v>
      </c>
      <c r="G832" s="472"/>
      <c r="H832" s="472"/>
      <c r="I832" s="472"/>
      <c r="J832" s="472"/>
      <c r="K832" s="491">
        <f>K836+K847+K849+K866+K873+K893+K911+K925+K928+K939</f>
        <v>170.76301799999999</v>
      </c>
    </row>
    <row r="833" spans="5:11" ht="15" thickBot="1" x14ac:dyDescent="0.35"/>
    <row r="834" spans="5:11" ht="21.6" thickBot="1" x14ac:dyDescent="0.35">
      <c r="E834" s="447" t="s">
        <v>453</v>
      </c>
      <c r="F834" s="446" t="s">
        <v>446</v>
      </c>
      <c r="I834" s="96"/>
      <c r="K834" s="277"/>
    </row>
    <row r="835" spans="5:11" ht="16.2" thickBot="1" x14ac:dyDescent="0.35">
      <c r="E835"/>
      <c r="F835" s="306" t="s">
        <v>136</v>
      </c>
      <c r="I835" s="96"/>
      <c r="K835" s="277"/>
    </row>
    <row r="836" spans="5:11" ht="16.2" thickBot="1" x14ac:dyDescent="0.35">
      <c r="E836"/>
      <c r="F836" s="307" t="s">
        <v>137</v>
      </c>
      <c r="G836" s="106" t="s">
        <v>138</v>
      </c>
      <c r="H836" s="107" t="s">
        <v>139</v>
      </c>
      <c r="I836" s="108" t="s">
        <v>140</v>
      </c>
      <c r="J836" s="109" t="s">
        <v>141</v>
      </c>
      <c r="K836" s="449">
        <f>J837+J839+J842+J844</f>
        <v>51.934200000000004</v>
      </c>
    </row>
    <row r="837" spans="5:11" ht="16.2" thickBot="1" x14ac:dyDescent="0.35">
      <c r="E837"/>
      <c r="F837" s="308" t="s">
        <v>142</v>
      </c>
      <c r="G837" s="111">
        <v>123</v>
      </c>
      <c r="H837" s="112">
        <v>123</v>
      </c>
      <c r="I837" s="113">
        <v>245</v>
      </c>
      <c r="J837" s="155">
        <f>G837*I837/1000</f>
        <v>30.135000000000002</v>
      </c>
      <c r="K837" s="450"/>
    </row>
    <row r="838" spans="5:11" ht="16.2" thickBot="1" x14ac:dyDescent="0.35">
      <c r="E838"/>
      <c r="F838" s="308" t="s">
        <v>143</v>
      </c>
      <c r="G838" s="111">
        <v>138</v>
      </c>
      <c r="H838" s="112">
        <v>138</v>
      </c>
      <c r="I838" s="113"/>
      <c r="J838" s="155"/>
      <c r="K838" s="450"/>
    </row>
    <row r="839" spans="5:11" ht="16.2" thickBot="1" x14ac:dyDescent="0.35">
      <c r="E839"/>
      <c r="F839" s="308" t="s">
        <v>144</v>
      </c>
      <c r="G839" s="111">
        <v>76.8</v>
      </c>
      <c r="H839" s="112">
        <v>76.8</v>
      </c>
      <c r="I839" s="113">
        <v>69</v>
      </c>
      <c r="J839" s="155">
        <f>G839*I839/1000</f>
        <v>5.2991999999999999</v>
      </c>
      <c r="K839" s="450"/>
    </row>
    <row r="840" spans="5:11" ht="16.2" thickBot="1" x14ac:dyDescent="0.35">
      <c r="E840"/>
      <c r="F840" s="308" t="s">
        <v>145</v>
      </c>
      <c r="G840" s="111">
        <v>51.7</v>
      </c>
      <c r="H840" s="112">
        <v>51.7</v>
      </c>
      <c r="I840" s="113"/>
      <c r="J840" s="155"/>
      <c r="K840" s="450"/>
    </row>
    <row r="841" spans="5:11" ht="16.2" thickBot="1" x14ac:dyDescent="0.35">
      <c r="E841"/>
      <c r="F841" s="309" t="s">
        <v>146</v>
      </c>
      <c r="G841" s="116" t="s">
        <v>147</v>
      </c>
      <c r="H841" s="117">
        <v>190</v>
      </c>
      <c r="I841" s="113"/>
      <c r="J841" s="155"/>
      <c r="K841" s="450"/>
    </row>
    <row r="842" spans="5:11" ht="16.2" thickBot="1" x14ac:dyDescent="0.35">
      <c r="E842"/>
      <c r="F842" s="308" t="s">
        <v>148</v>
      </c>
      <c r="G842" s="111">
        <v>7.5</v>
      </c>
      <c r="H842" s="112">
        <v>7.5</v>
      </c>
      <c r="I842" s="113">
        <v>1100</v>
      </c>
      <c r="J842" s="155">
        <f>G842*I842/1000</f>
        <v>8.25</v>
      </c>
      <c r="K842" s="450"/>
    </row>
    <row r="843" spans="5:11" ht="16.2" thickBot="1" x14ac:dyDescent="0.35">
      <c r="E843"/>
      <c r="F843" s="309" t="s">
        <v>149</v>
      </c>
      <c r="G843" s="116" t="s">
        <v>147</v>
      </c>
      <c r="H843" s="117">
        <v>183</v>
      </c>
      <c r="I843" s="113"/>
      <c r="J843" s="155"/>
      <c r="K843" s="450"/>
    </row>
    <row r="844" spans="5:11" ht="16.2" thickBot="1" x14ac:dyDescent="0.35">
      <c r="E844"/>
      <c r="F844" s="308" t="s">
        <v>148</v>
      </c>
      <c r="G844" s="111">
        <v>7.5</v>
      </c>
      <c r="H844" s="112">
        <v>7.5</v>
      </c>
      <c r="I844" s="113">
        <v>1100</v>
      </c>
      <c r="J844" s="155">
        <f>G844*I844/1000</f>
        <v>8.25</v>
      </c>
      <c r="K844" s="450"/>
    </row>
    <row r="846" spans="5:11" ht="21" x14ac:dyDescent="0.3">
      <c r="F846" s="465" t="s">
        <v>447</v>
      </c>
    </row>
    <row r="847" spans="5:11" x14ac:dyDescent="0.3">
      <c r="E847"/>
      <c r="F847" s="318" t="s">
        <v>58</v>
      </c>
      <c r="G847" s="139">
        <v>60</v>
      </c>
      <c r="H847" s="139">
        <v>60</v>
      </c>
      <c r="I847" s="120" t="s">
        <v>564</v>
      </c>
      <c r="J847" s="129">
        <f>G847*I847/1000</f>
        <v>3.306</v>
      </c>
      <c r="K847" s="278">
        <f>J847</f>
        <v>3.306</v>
      </c>
    </row>
    <row r="849" spans="5:11" ht="21" x14ac:dyDescent="0.3">
      <c r="E849"/>
      <c r="F849" s="465" t="s">
        <v>484</v>
      </c>
      <c r="G849" s="119"/>
      <c r="H849" s="119"/>
      <c r="I849" s="161"/>
      <c r="J849" s="129"/>
      <c r="K849" s="278">
        <f>J856+J857+J858+J859</f>
        <v>9.85</v>
      </c>
    </row>
    <row r="850" spans="5:11" x14ac:dyDescent="0.3">
      <c r="E850"/>
      <c r="F850" s="338" t="s">
        <v>166</v>
      </c>
      <c r="G850" s="119"/>
      <c r="H850" s="119"/>
      <c r="I850" s="161"/>
      <c r="J850" s="121"/>
      <c r="K850" s="277"/>
    </row>
    <row r="851" spans="5:11" x14ac:dyDescent="0.3">
      <c r="E851"/>
      <c r="F851" s="216"/>
      <c r="G851" s="119"/>
      <c r="H851" s="119"/>
      <c r="I851" s="161"/>
      <c r="J851" s="121"/>
      <c r="K851" s="277"/>
    </row>
    <row r="852" spans="5:11" x14ac:dyDescent="0.3">
      <c r="E852"/>
      <c r="F852" s="339" t="s">
        <v>167</v>
      </c>
      <c r="G852" s="119"/>
      <c r="H852" s="119"/>
      <c r="I852" s="161"/>
      <c r="J852" s="121"/>
      <c r="K852" s="277"/>
    </row>
    <row r="853" spans="5:11" x14ac:dyDescent="0.3">
      <c r="E853"/>
      <c r="F853" s="340" t="s">
        <v>175</v>
      </c>
      <c r="G853" s="119"/>
      <c r="H853" s="119"/>
      <c r="I853" s="161"/>
      <c r="J853" s="121"/>
      <c r="K853" s="277"/>
    </row>
    <row r="854" spans="5:11" ht="15.6" x14ac:dyDescent="0.3">
      <c r="E854"/>
      <c r="F854" s="312" t="s">
        <v>136</v>
      </c>
      <c r="G854" s="119"/>
      <c r="H854" s="119"/>
      <c r="I854" s="161"/>
      <c r="J854" s="121"/>
      <c r="K854" s="277"/>
    </row>
    <row r="855" spans="5:11" x14ac:dyDescent="0.3">
      <c r="E855"/>
      <c r="F855" s="341" t="s">
        <v>137</v>
      </c>
      <c r="G855" s="167" t="s">
        <v>138</v>
      </c>
      <c r="H855" s="167" t="s">
        <v>139</v>
      </c>
      <c r="I855" s="161"/>
      <c r="J855" s="121"/>
      <c r="K855" s="277"/>
    </row>
    <row r="856" spans="5:11" x14ac:dyDescent="0.3">
      <c r="E856"/>
      <c r="F856" s="342" t="s">
        <v>485</v>
      </c>
      <c r="G856" s="169">
        <v>3</v>
      </c>
      <c r="H856" s="169">
        <v>3</v>
      </c>
      <c r="I856" s="161" t="s">
        <v>562</v>
      </c>
      <c r="J856" s="129">
        <f>G856*I856/1000</f>
        <v>1.35</v>
      </c>
      <c r="K856" s="277"/>
    </row>
    <row r="857" spans="5:11" x14ac:dyDescent="0.3">
      <c r="E857"/>
      <c r="F857" s="342" t="s">
        <v>144</v>
      </c>
      <c r="G857" s="169">
        <v>100</v>
      </c>
      <c r="H857" s="169">
        <v>100</v>
      </c>
      <c r="I857" s="161" t="s">
        <v>553</v>
      </c>
      <c r="J857" s="129">
        <f t="shared" ref="J857:J859" si="29">G857*I857/1000</f>
        <v>6.9</v>
      </c>
      <c r="K857" s="277"/>
    </row>
    <row r="858" spans="5:11" x14ac:dyDescent="0.3">
      <c r="E858"/>
      <c r="F858" s="342" t="s">
        <v>155</v>
      </c>
      <c r="G858" s="169">
        <v>110</v>
      </c>
      <c r="H858" s="169">
        <v>110</v>
      </c>
      <c r="I858" s="161" t="s">
        <v>486</v>
      </c>
      <c r="J858" s="129">
        <f t="shared" si="29"/>
        <v>0</v>
      </c>
      <c r="K858" s="277"/>
    </row>
    <row r="859" spans="5:11" x14ac:dyDescent="0.3">
      <c r="E859"/>
      <c r="F859" s="342" t="s">
        <v>158</v>
      </c>
      <c r="G859" s="169">
        <v>20</v>
      </c>
      <c r="H859" s="169">
        <v>20</v>
      </c>
      <c r="I859" s="161" t="s">
        <v>552</v>
      </c>
      <c r="J859" s="129">
        <f t="shared" si="29"/>
        <v>1.6</v>
      </c>
      <c r="K859" s="277"/>
    </row>
    <row r="860" spans="5:11" x14ac:dyDescent="0.3">
      <c r="E860"/>
      <c r="F860" s="310"/>
      <c r="I860" s="96"/>
      <c r="K860" s="277"/>
    </row>
    <row r="861" spans="5:11" x14ac:dyDescent="0.3">
      <c r="J861" s="135"/>
      <c r="K861" s="448"/>
    </row>
    <row r="862" spans="5:11" ht="21" hidden="1" x14ac:dyDescent="0.4">
      <c r="F862" s="455" t="s">
        <v>466</v>
      </c>
      <c r="J862" s="135"/>
      <c r="K862" s="448"/>
    </row>
    <row r="863" spans="5:11" hidden="1" x14ac:dyDescent="0.3">
      <c r="F863" s="310" t="s">
        <v>467</v>
      </c>
      <c r="H863">
        <v>100</v>
      </c>
      <c r="I863">
        <v>320</v>
      </c>
      <c r="J863" s="135">
        <f t="shared" ref="J863" si="30">G863*I863/1000</f>
        <v>0</v>
      </c>
      <c r="K863" s="432">
        <f>G863*I863/1000</f>
        <v>0</v>
      </c>
    </row>
    <row r="864" spans="5:11" ht="15" thickBot="1" x14ac:dyDescent="0.35">
      <c r="F864" s="310"/>
      <c r="K864"/>
    </row>
    <row r="865" spans="5:11" ht="21.6" thickBot="1" x14ac:dyDescent="0.45">
      <c r="E865" s="447" t="s">
        <v>455</v>
      </c>
      <c r="F865" s="455" t="s">
        <v>511</v>
      </c>
      <c r="K865" s="293"/>
    </row>
    <row r="866" spans="5:11" ht="17.399999999999999" x14ac:dyDescent="0.3">
      <c r="E866"/>
      <c r="F866" s="343" t="s">
        <v>283</v>
      </c>
      <c r="G866" s="84"/>
      <c r="H866" s="84"/>
      <c r="K866" s="432">
        <f>J870</f>
        <v>9.9939999999999998</v>
      </c>
    </row>
    <row r="867" spans="5:11" ht="15.6" customHeight="1" x14ac:dyDescent="0.3">
      <c r="E867"/>
      <c r="F867" s="345"/>
      <c r="G867" s="675" t="s">
        <v>285</v>
      </c>
      <c r="H867" s="676"/>
    </row>
    <row r="868" spans="5:11" ht="15.6" x14ac:dyDescent="0.3">
      <c r="E868"/>
      <c r="F868" s="346"/>
      <c r="G868" s="675" t="s">
        <v>286</v>
      </c>
      <c r="H868" s="676"/>
    </row>
    <row r="869" spans="5:11" ht="15.6" x14ac:dyDescent="0.3">
      <c r="E869"/>
      <c r="F869" s="345" t="s">
        <v>284</v>
      </c>
      <c r="G869" s="11" t="s">
        <v>138</v>
      </c>
      <c r="H869" s="11" t="s">
        <v>139</v>
      </c>
    </row>
    <row r="870" spans="5:11" ht="15.6" x14ac:dyDescent="0.3">
      <c r="E870"/>
      <c r="F870" s="345" t="s">
        <v>320</v>
      </c>
      <c r="G870" s="442">
        <v>105.2</v>
      </c>
      <c r="H870" s="442">
        <v>100</v>
      </c>
      <c r="I870">
        <v>95</v>
      </c>
      <c r="J870" s="158">
        <f>G870*I870/1000</f>
        <v>9.9939999999999998</v>
      </c>
    </row>
    <row r="871" spans="5:11" ht="15.6" x14ac:dyDescent="0.3">
      <c r="E871"/>
      <c r="F871" s="345" t="s">
        <v>288</v>
      </c>
      <c r="G871" s="264"/>
      <c r="H871" s="442">
        <v>100</v>
      </c>
    </row>
    <row r="873" spans="5:11" ht="21" x14ac:dyDescent="0.3">
      <c r="E873"/>
      <c r="F873" s="446" t="s">
        <v>251</v>
      </c>
      <c r="K873" s="432">
        <f>J876+J879+J882+J884+J885+J890+J891</f>
        <v>8.5214499999999997</v>
      </c>
    </row>
    <row r="874" spans="5:11" ht="15" thickBot="1" x14ac:dyDescent="0.35">
      <c r="E874"/>
      <c r="F874" s="322" t="s">
        <v>252</v>
      </c>
    </row>
    <row r="875" spans="5:11" ht="15" thickBot="1" x14ac:dyDescent="0.35">
      <c r="E875"/>
      <c r="F875" s="323" t="s">
        <v>137</v>
      </c>
      <c r="G875" s="249" t="s">
        <v>138</v>
      </c>
      <c r="H875" s="250" t="s">
        <v>139</v>
      </c>
    </row>
    <row r="876" spans="5:11" ht="15" thickBot="1" x14ac:dyDescent="0.35">
      <c r="E876"/>
      <c r="F876" s="321" t="s">
        <v>253</v>
      </c>
      <c r="G876" s="251">
        <v>100</v>
      </c>
      <c r="H876" s="252">
        <v>75</v>
      </c>
      <c r="I876">
        <v>70</v>
      </c>
      <c r="J876" s="158">
        <f>G876*I876/1000</f>
        <v>7</v>
      </c>
    </row>
    <row r="877" spans="5:11" ht="15" hidden="1" thickBot="1" x14ac:dyDescent="0.35">
      <c r="E877"/>
      <c r="F877" s="321" t="s">
        <v>254</v>
      </c>
      <c r="G877" s="251">
        <v>2</v>
      </c>
      <c r="H877" s="252">
        <v>2</v>
      </c>
      <c r="J877" s="158"/>
    </row>
    <row r="878" spans="5:11" ht="15" hidden="1" thickBot="1" x14ac:dyDescent="0.35">
      <c r="E878"/>
      <c r="F878" s="321" t="s">
        <v>255</v>
      </c>
      <c r="G878" s="251">
        <v>2</v>
      </c>
      <c r="H878" s="252">
        <v>2</v>
      </c>
      <c r="J878" s="158"/>
    </row>
    <row r="879" spans="5:11" ht="15" thickBot="1" x14ac:dyDescent="0.35">
      <c r="E879"/>
      <c r="F879" s="321" t="s">
        <v>256</v>
      </c>
      <c r="G879" s="251">
        <v>2</v>
      </c>
      <c r="H879" s="252">
        <v>2</v>
      </c>
      <c r="I879">
        <v>59</v>
      </c>
      <c r="J879" s="158">
        <f>G879*I879/1000</f>
        <v>0.11799999999999999</v>
      </c>
    </row>
    <row r="880" spans="5:11" ht="15" hidden="1" thickBot="1" x14ac:dyDescent="0.35">
      <c r="E880"/>
      <c r="F880" s="321" t="s">
        <v>257</v>
      </c>
      <c r="G880" s="253" t="s">
        <v>147</v>
      </c>
      <c r="H880" s="252">
        <v>2</v>
      </c>
      <c r="J880" s="158"/>
    </row>
    <row r="881" spans="5:11" ht="15" hidden="1" thickBot="1" x14ac:dyDescent="0.35">
      <c r="E881"/>
      <c r="F881" s="321" t="s">
        <v>258</v>
      </c>
      <c r="G881" s="251">
        <v>2</v>
      </c>
      <c r="H881" s="252">
        <v>2</v>
      </c>
      <c r="J881" s="158"/>
    </row>
    <row r="882" spans="5:11" ht="15" thickBot="1" x14ac:dyDescent="0.35">
      <c r="E882"/>
      <c r="F882" s="321" t="s">
        <v>259</v>
      </c>
      <c r="G882" s="251">
        <v>12.5</v>
      </c>
      <c r="H882" s="252">
        <v>10</v>
      </c>
      <c r="I882">
        <v>40</v>
      </c>
      <c r="J882" s="158">
        <f>G882*I882/1000</f>
        <v>0.5</v>
      </c>
    </row>
    <row r="883" spans="5:11" ht="15" thickBot="1" x14ac:dyDescent="0.35">
      <c r="E883"/>
      <c r="F883" s="321" t="s">
        <v>155</v>
      </c>
      <c r="G883" s="251">
        <v>175</v>
      </c>
      <c r="H883" s="252">
        <v>175</v>
      </c>
      <c r="I883">
        <v>0</v>
      </c>
      <c r="J883" s="158">
        <f>G883*I883/1000</f>
        <v>0</v>
      </c>
    </row>
    <row r="884" spans="5:11" ht="15" thickBot="1" x14ac:dyDescent="0.35">
      <c r="E884"/>
      <c r="F884" s="321" t="s">
        <v>260</v>
      </c>
      <c r="G884" s="251">
        <v>12</v>
      </c>
      <c r="H884" s="252">
        <v>10</v>
      </c>
      <c r="I884">
        <v>35</v>
      </c>
      <c r="J884" s="158">
        <f>G884*I884/1000</f>
        <v>0.42</v>
      </c>
    </row>
    <row r="885" spans="5:11" ht="15" thickBot="1" x14ac:dyDescent="0.35">
      <c r="E885"/>
      <c r="F885" s="321" t="s">
        <v>250</v>
      </c>
      <c r="G885" s="251">
        <v>2.5</v>
      </c>
      <c r="H885" s="252">
        <v>2.5</v>
      </c>
      <c r="I885">
        <v>177.18</v>
      </c>
      <c r="J885" s="158">
        <f>G885*I885/1000</f>
        <v>0.44295000000000007</v>
      </c>
    </row>
    <row r="886" spans="5:11" ht="15" hidden="1" thickBot="1" x14ac:dyDescent="0.35">
      <c r="F886" s="321" t="s">
        <v>261</v>
      </c>
      <c r="G886" s="253" t="s">
        <v>147</v>
      </c>
      <c r="H886" s="252">
        <v>175</v>
      </c>
      <c r="J886" s="158"/>
    </row>
    <row r="887" spans="5:11" ht="15" hidden="1" thickBot="1" x14ac:dyDescent="0.35">
      <c r="F887" s="321" t="s">
        <v>262</v>
      </c>
      <c r="G887" s="251">
        <v>175</v>
      </c>
      <c r="H887" s="252">
        <v>175</v>
      </c>
      <c r="J887" s="158"/>
    </row>
    <row r="888" spans="5:11" ht="15" hidden="1" thickBot="1" x14ac:dyDescent="0.35">
      <c r="F888" s="321" t="s">
        <v>263</v>
      </c>
      <c r="G888" s="251">
        <v>175</v>
      </c>
      <c r="H888" s="252">
        <v>175</v>
      </c>
      <c r="J888" s="158"/>
    </row>
    <row r="889" spans="5:11" ht="15" hidden="1" thickBot="1" x14ac:dyDescent="0.35">
      <c r="F889" s="321" t="s">
        <v>145</v>
      </c>
      <c r="G889" s="251">
        <v>175</v>
      </c>
      <c r="H889" s="252">
        <v>175</v>
      </c>
      <c r="J889" s="158"/>
    </row>
    <row r="890" spans="5:11" ht="15" thickBot="1" x14ac:dyDescent="0.35">
      <c r="F890" s="321" t="s">
        <v>264</v>
      </c>
      <c r="G890" s="251">
        <v>0.01</v>
      </c>
      <c r="H890" s="252">
        <v>0.01</v>
      </c>
      <c r="I890" s="92">
        <v>1050</v>
      </c>
      <c r="J890" s="158">
        <f>G890*I890/1000</f>
        <v>1.0500000000000001E-2</v>
      </c>
    </row>
    <row r="891" spans="5:11" ht="15" thickBot="1" x14ac:dyDescent="0.35">
      <c r="F891" s="321" t="s">
        <v>265</v>
      </c>
      <c r="G891" s="251">
        <v>1.5</v>
      </c>
      <c r="H891" s="252">
        <v>1.5</v>
      </c>
      <c r="I891">
        <v>20</v>
      </c>
      <c r="J891" s="158">
        <f>G891*I891/1000</f>
        <v>0.03</v>
      </c>
    </row>
    <row r="893" spans="5:11" ht="21" x14ac:dyDescent="0.3">
      <c r="E893"/>
      <c r="F893" s="470" t="s">
        <v>475</v>
      </c>
      <c r="G893" s="84"/>
      <c r="H893" s="84"/>
      <c r="K893" s="432">
        <f>J899+J900+J901+J903+J904+J905+J906+J907</f>
        <v>44.688367999999997</v>
      </c>
    </row>
    <row r="894" spans="5:11" ht="14.4" customHeight="1" x14ac:dyDescent="0.3">
      <c r="E894"/>
      <c r="F894" s="467" t="s">
        <v>137</v>
      </c>
      <c r="G894" s="268" t="s">
        <v>138</v>
      </c>
      <c r="H894" s="268" t="s">
        <v>139</v>
      </c>
      <c r="K894" s="448"/>
    </row>
    <row r="895" spans="5:11" ht="14.4" customHeight="1" x14ac:dyDescent="0.3">
      <c r="E895"/>
      <c r="F895" s="467" t="s">
        <v>472</v>
      </c>
      <c r="G895" s="466" t="s">
        <v>470</v>
      </c>
      <c r="H895" s="466">
        <v>100</v>
      </c>
      <c r="K895" s="448"/>
    </row>
    <row r="896" spans="5:11" ht="14.4" customHeight="1" x14ac:dyDescent="0.3">
      <c r="E896"/>
      <c r="F896" s="467" t="s">
        <v>471</v>
      </c>
      <c r="G896" s="466">
        <v>100</v>
      </c>
      <c r="H896" s="466">
        <v>96.66</v>
      </c>
      <c r="K896" s="448"/>
    </row>
    <row r="897" spans="5:11" ht="14.4" hidden="1" customHeight="1" x14ac:dyDescent="0.3">
      <c r="E897"/>
      <c r="F897" s="467"/>
      <c r="G897" s="466"/>
      <c r="H897" s="466"/>
      <c r="K897" s="448"/>
    </row>
    <row r="898" spans="5:11" hidden="1" x14ac:dyDescent="0.3">
      <c r="E898"/>
      <c r="F898" s="443" t="s">
        <v>293</v>
      </c>
      <c r="G898" s="466">
        <v>196.6</v>
      </c>
      <c r="H898" s="466">
        <v>174.6</v>
      </c>
      <c r="K898" s="448"/>
    </row>
    <row r="899" spans="5:11" x14ac:dyDescent="0.3">
      <c r="E899"/>
      <c r="F899" s="443" t="s">
        <v>473</v>
      </c>
      <c r="G899" s="466">
        <v>124.66</v>
      </c>
      <c r="H899" s="466">
        <v>91.34</v>
      </c>
      <c r="I899">
        <v>290</v>
      </c>
      <c r="J899" s="158">
        <f>G899*I899/1000</f>
        <v>36.151400000000002</v>
      </c>
      <c r="K899" s="448"/>
    </row>
    <row r="900" spans="5:11" x14ac:dyDescent="0.3">
      <c r="E900"/>
      <c r="F900" s="443" t="s">
        <v>250</v>
      </c>
      <c r="G900" s="466">
        <v>4</v>
      </c>
      <c r="H900" s="466">
        <v>4</v>
      </c>
      <c r="I900">
        <v>177.18</v>
      </c>
      <c r="J900" s="158">
        <f t="shared" ref="J900:J901" si="31">G900*I900/1000</f>
        <v>0.70872000000000002</v>
      </c>
      <c r="K900" s="448"/>
    </row>
    <row r="901" spans="5:11" x14ac:dyDescent="0.3">
      <c r="E901"/>
      <c r="F901" s="443" t="s">
        <v>474</v>
      </c>
      <c r="G901" s="466">
        <v>1.44</v>
      </c>
      <c r="H901" s="466">
        <v>1.44</v>
      </c>
      <c r="I901">
        <v>20</v>
      </c>
      <c r="J901" s="158">
        <f t="shared" si="31"/>
        <v>2.8799999999999996E-2</v>
      </c>
      <c r="K901" s="448"/>
    </row>
    <row r="902" spans="5:11" x14ac:dyDescent="0.3">
      <c r="E902"/>
      <c r="F902" s="351" t="s">
        <v>295</v>
      </c>
      <c r="G902" s="466" t="s">
        <v>147</v>
      </c>
      <c r="H902" s="466">
        <v>66.599999999999994</v>
      </c>
      <c r="J902" s="158"/>
      <c r="K902" s="448"/>
    </row>
    <row r="903" spans="5:11" x14ac:dyDescent="0.3">
      <c r="E903"/>
      <c r="F903" s="443" t="s">
        <v>260</v>
      </c>
      <c r="G903" s="466">
        <v>12.66</v>
      </c>
      <c r="H903" s="466">
        <v>10.66</v>
      </c>
      <c r="I903">
        <v>35</v>
      </c>
      <c r="J903" s="158">
        <f t="shared" ref="J903:J904" si="32">G903*I903/1000</f>
        <v>0.44310000000000005</v>
      </c>
      <c r="K903" s="448"/>
    </row>
    <row r="904" spans="5:11" x14ac:dyDescent="0.3">
      <c r="E904"/>
      <c r="F904" s="443" t="s">
        <v>259</v>
      </c>
      <c r="G904" s="466">
        <v>13.34</v>
      </c>
      <c r="H904" s="466">
        <v>10.66</v>
      </c>
      <c r="I904">
        <v>40</v>
      </c>
      <c r="J904" s="158">
        <f t="shared" si="32"/>
        <v>0.53360000000000007</v>
      </c>
      <c r="K904" s="448"/>
    </row>
    <row r="905" spans="5:11" x14ac:dyDescent="0.3">
      <c r="E905"/>
      <c r="F905" s="468" t="s">
        <v>296</v>
      </c>
      <c r="G905" s="466">
        <v>46.66</v>
      </c>
      <c r="H905" s="466">
        <v>46.66</v>
      </c>
      <c r="I905">
        <v>94</v>
      </c>
      <c r="J905" s="158">
        <f>G905*I905/1000</f>
        <v>4.3860400000000004</v>
      </c>
      <c r="K905" s="448"/>
    </row>
    <row r="906" spans="5:11" ht="14.4" customHeight="1" x14ac:dyDescent="0.3">
      <c r="E906"/>
      <c r="F906" s="468" t="s">
        <v>250</v>
      </c>
      <c r="G906" s="466">
        <v>10.6</v>
      </c>
      <c r="H906" s="466">
        <v>10.6</v>
      </c>
      <c r="I906">
        <v>177.18</v>
      </c>
      <c r="J906" s="158">
        <f t="shared" ref="J906:J907" si="33">G906*I906/1000</f>
        <v>1.8781079999999999</v>
      </c>
      <c r="K906" s="448"/>
    </row>
    <row r="907" spans="5:11" x14ac:dyDescent="0.3">
      <c r="F907" s="468" t="s">
        <v>297</v>
      </c>
      <c r="G907" s="466">
        <v>2.66</v>
      </c>
      <c r="H907" s="466">
        <v>2.66</v>
      </c>
      <c r="I907">
        <v>210</v>
      </c>
      <c r="J907" s="158">
        <f t="shared" si="33"/>
        <v>0.55859999999999999</v>
      </c>
      <c r="K907" s="448"/>
    </row>
    <row r="908" spans="5:11" ht="14.4" customHeight="1" x14ac:dyDescent="0.3">
      <c r="F908" s="469" t="s">
        <v>298</v>
      </c>
      <c r="G908" s="466" t="s">
        <v>147</v>
      </c>
      <c r="H908" s="466">
        <v>133.34</v>
      </c>
      <c r="K908" s="448"/>
    </row>
    <row r="909" spans="5:11" x14ac:dyDescent="0.3">
      <c r="K909" s="448"/>
    </row>
    <row r="910" spans="5:11" x14ac:dyDescent="0.3">
      <c r="K910" s="448"/>
    </row>
    <row r="911" spans="5:11" ht="21.6" thickBot="1" x14ac:dyDescent="0.35">
      <c r="F911" s="456" t="s">
        <v>488</v>
      </c>
      <c r="K911" s="432">
        <f>J913+J920</f>
        <v>5.2549999999999999</v>
      </c>
    </row>
    <row r="912" spans="5:11" ht="15" thickBot="1" x14ac:dyDescent="0.35">
      <c r="F912" s="323" t="s">
        <v>137</v>
      </c>
      <c r="G912" s="249" t="s">
        <v>138</v>
      </c>
      <c r="H912" s="250" t="s">
        <v>139</v>
      </c>
      <c r="K912" s="448"/>
    </row>
    <row r="913" spans="5:13" ht="15" thickBot="1" x14ac:dyDescent="0.35">
      <c r="F913" s="321" t="s">
        <v>160</v>
      </c>
      <c r="G913" s="251">
        <v>17</v>
      </c>
      <c r="H913" s="252">
        <v>7</v>
      </c>
      <c r="I913">
        <v>215</v>
      </c>
      <c r="J913" s="158">
        <f>G913*I913/1000</f>
        <v>3.6549999999999998</v>
      </c>
      <c r="K913" s="448"/>
    </row>
    <row r="914" spans="5:13" ht="15" hidden="1" thickBot="1" x14ac:dyDescent="0.35">
      <c r="F914" s="321" t="s">
        <v>301</v>
      </c>
      <c r="G914" s="251">
        <v>15</v>
      </c>
      <c r="H914" s="252">
        <v>56</v>
      </c>
      <c r="K914" s="448"/>
    </row>
    <row r="915" spans="5:13" ht="15" hidden="1" thickBot="1" x14ac:dyDescent="0.35">
      <c r="F915" s="321" t="s">
        <v>302</v>
      </c>
      <c r="G915" s="251">
        <v>30</v>
      </c>
      <c r="H915" s="252">
        <v>45</v>
      </c>
      <c r="K915" s="448"/>
    </row>
    <row r="916" spans="5:13" ht="15" hidden="1" thickBot="1" x14ac:dyDescent="0.35">
      <c r="F916" s="321" t="s">
        <v>303</v>
      </c>
      <c r="G916" s="251">
        <v>20</v>
      </c>
      <c r="H916" s="252">
        <v>37</v>
      </c>
      <c r="K916" s="448"/>
    </row>
    <row r="917" spans="5:13" ht="15" hidden="1" thickBot="1" x14ac:dyDescent="0.35">
      <c r="F917" s="321" t="s">
        <v>304</v>
      </c>
      <c r="G917" s="251">
        <v>25</v>
      </c>
      <c r="H917" s="252">
        <v>46</v>
      </c>
      <c r="K917" s="448"/>
    </row>
    <row r="918" spans="5:13" ht="15" hidden="1" thickBot="1" x14ac:dyDescent="0.35">
      <c r="F918" s="321" t="s">
        <v>305</v>
      </c>
      <c r="G918" s="251">
        <v>20</v>
      </c>
      <c r="H918" s="252">
        <v>32</v>
      </c>
      <c r="K918" s="448"/>
    </row>
    <row r="919" spans="5:13" ht="15" hidden="1" thickBot="1" x14ac:dyDescent="0.35">
      <c r="F919" s="326" t="s">
        <v>306</v>
      </c>
      <c r="G919" s="253" t="s">
        <v>147</v>
      </c>
      <c r="H919" s="269" t="s">
        <v>147</v>
      </c>
      <c r="K919" s="448"/>
    </row>
    <row r="920" spans="5:13" ht="15" thickBot="1" x14ac:dyDescent="0.35">
      <c r="F920" s="321" t="s">
        <v>158</v>
      </c>
      <c r="G920" s="251">
        <v>20</v>
      </c>
      <c r="H920" s="252">
        <v>20</v>
      </c>
      <c r="I920">
        <v>80</v>
      </c>
      <c r="J920">
        <f>G920*I920/1000</f>
        <v>1.6</v>
      </c>
      <c r="K920" s="448"/>
    </row>
    <row r="921" spans="5:13" ht="15" hidden="1" thickBot="1" x14ac:dyDescent="0.35">
      <c r="F921" s="321" t="s">
        <v>308</v>
      </c>
      <c r="G921" s="251">
        <v>0</v>
      </c>
      <c r="H921" s="252">
        <v>0</v>
      </c>
      <c r="I921">
        <v>600</v>
      </c>
      <c r="J921">
        <f>G921*I921/1000</f>
        <v>0</v>
      </c>
      <c r="K921" s="448"/>
    </row>
    <row r="922" spans="5:13" ht="15" thickBot="1" x14ac:dyDescent="0.35">
      <c r="F922" s="321" t="s">
        <v>155</v>
      </c>
      <c r="G922" s="251">
        <v>214</v>
      </c>
      <c r="H922" s="252">
        <v>214</v>
      </c>
      <c r="K922" s="448"/>
    </row>
    <row r="923" spans="5:13" x14ac:dyDescent="0.3">
      <c r="K923" s="448"/>
    </row>
    <row r="924" spans="5:13" ht="21" x14ac:dyDescent="0.4">
      <c r="F924" s="455" t="s">
        <v>539</v>
      </c>
      <c r="K924" s="452"/>
    </row>
    <row r="925" spans="5:13" ht="15.6" x14ac:dyDescent="0.3">
      <c r="E925"/>
      <c r="F925" s="303" t="s">
        <v>14</v>
      </c>
      <c r="G925" s="461">
        <v>60</v>
      </c>
      <c r="I925">
        <v>35.9</v>
      </c>
      <c r="K925" s="453">
        <f>G925*I925/1000</f>
        <v>2.1539999999999999</v>
      </c>
    </row>
    <row r="926" spans="5:13" ht="16.2" thickBot="1" x14ac:dyDescent="0.35">
      <c r="E926"/>
      <c r="G926" s="461"/>
      <c r="J926" s="493"/>
      <c r="K926" s="492"/>
      <c r="L926" s="493"/>
      <c r="M926" s="493"/>
    </row>
    <row r="927" spans="5:13" ht="21.6" thickBot="1" x14ac:dyDescent="0.45">
      <c r="E927" s="447" t="s">
        <v>532</v>
      </c>
      <c r="F927" s="455" t="s">
        <v>537</v>
      </c>
      <c r="K927" s="448"/>
    </row>
    <row r="928" spans="5:13" x14ac:dyDescent="0.3">
      <c r="K928" s="432">
        <f>J932+J933+J934</f>
        <v>11.100000000000001</v>
      </c>
    </row>
    <row r="929" spans="5:13" ht="24.75" customHeight="1" x14ac:dyDescent="0.3">
      <c r="F929" s="661" t="s">
        <v>284</v>
      </c>
      <c r="G929" s="662" t="s">
        <v>285</v>
      </c>
      <c r="H929" s="663"/>
      <c r="K929"/>
    </row>
    <row r="930" spans="5:13" x14ac:dyDescent="0.3">
      <c r="F930" s="661"/>
      <c r="G930" s="664">
        <v>1</v>
      </c>
      <c r="H930" s="665"/>
      <c r="K930"/>
    </row>
    <row r="931" spans="5:13" x14ac:dyDescent="0.3">
      <c r="F931" s="661"/>
      <c r="G931" s="510" t="s">
        <v>138</v>
      </c>
      <c r="H931" s="510" t="s">
        <v>139</v>
      </c>
      <c r="K931"/>
    </row>
    <row r="932" spans="5:13" x14ac:dyDescent="0.3">
      <c r="F932" s="511" t="s">
        <v>534</v>
      </c>
      <c r="G932" s="512">
        <v>5</v>
      </c>
      <c r="H932" s="512">
        <v>5</v>
      </c>
      <c r="I932">
        <v>520</v>
      </c>
      <c r="J932" s="158">
        <f>G932*I932/1000</f>
        <v>2.6</v>
      </c>
      <c r="K932"/>
    </row>
    <row r="933" spans="5:13" x14ac:dyDescent="0.3">
      <c r="F933" s="511" t="s">
        <v>535</v>
      </c>
      <c r="G933" s="512">
        <v>20</v>
      </c>
      <c r="H933" s="512">
        <v>20</v>
      </c>
      <c r="I933">
        <v>80</v>
      </c>
      <c r="J933">
        <f>G933*I933/1000</f>
        <v>1.6</v>
      </c>
      <c r="K933"/>
    </row>
    <row r="934" spans="5:13" x14ac:dyDescent="0.3">
      <c r="F934" s="511" t="s">
        <v>536</v>
      </c>
      <c r="G934" s="512">
        <v>100</v>
      </c>
      <c r="H934" s="512">
        <v>100</v>
      </c>
      <c r="I934">
        <v>69</v>
      </c>
      <c r="J934" s="158">
        <f>G934*I934/1000</f>
        <v>6.9</v>
      </c>
      <c r="K934"/>
    </row>
    <row r="935" spans="5:13" x14ac:dyDescent="0.3">
      <c r="F935" s="511" t="s">
        <v>155</v>
      </c>
      <c r="G935" s="512">
        <v>120</v>
      </c>
      <c r="H935" s="512">
        <v>120</v>
      </c>
      <c r="K935"/>
    </row>
    <row r="936" spans="5:13" x14ac:dyDescent="0.3">
      <c r="F936" s="513" t="s">
        <v>435</v>
      </c>
      <c r="G936" s="513" t="s">
        <v>147</v>
      </c>
      <c r="H936" s="514">
        <v>200</v>
      </c>
      <c r="K936"/>
    </row>
    <row r="937" spans="5:13" x14ac:dyDescent="0.3">
      <c r="K937" s="448"/>
    </row>
    <row r="938" spans="5:13" x14ac:dyDescent="0.3">
      <c r="K938" s="448"/>
    </row>
    <row r="939" spans="5:13" x14ac:dyDescent="0.3">
      <c r="F939" s="509" t="s">
        <v>556</v>
      </c>
      <c r="G939">
        <v>65</v>
      </c>
      <c r="I939">
        <v>23.96</v>
      </c>
      <c r="K939" s="92">
        <f>I939</f>
        <v>23.96</v>
      </c>
    </row>
    <row r="940" spans="5:13" ht="15.6" x14ac:dyDescent="0.3">
      <c r="E940"/>
      <c r="G940" s="461"/>
      <c r="J940" s="493"/>
      <c r="K940" s="492"/>
      <c r="L940" s="493"/>
      <c r="M940" s="493"/>
    </row>
    <row r="941" spans="5:13" ht="16.2" thickBot="1" x14ac:dyDescent="0.35">
      <c r="E941"/>
      <c r="G941" s="461"/>
      <c r="K941" s="492"/>
    </row>
    <row r="942" spans="5:13" s="289" customFormat="1" ht="21.6" thickBot="1" x14ac:dyDescent="0.45">
      <c r="E942" s="359"/>
      <c r="F942" s="497" t="s">
        <v>393</v>
      </c>
      <c r="G942" s="496"/>
      <c r="H942" s="496"/>
      <c r="I942" s="496"/>
      <c r="J942" s="496"/>
      <c r="K942" s="491">
        <f>K944+K958+K969+K977+K980+K987+K1003+K1015+K1038+K1049+K1052+K1054</f>
        <v>176.88490000000002</v>
      </c>
    </row>
    <row r="943" spans="5:13" ht="15" thickBot="1" x14ac:dyDescent="0.35"/>
    <row r="944" spans="5:13" ht="21.6" thickBot="1" x14ac:dyDescent="0.35">
      <c r="E944" s="447" t="s">
        <v>453</v>
      </c>
      <c r="F944" s="456" t="s">
        <v>477</v>
      </c>
      <c r="K944" s="432">
        <f>J949+J950+J951+J952+J953+J954+J955+J956</f>
        <v>12.224</v>
      </c>
    </row>
    <row r="945" spans="5:11" x14ac:dyDescent="0.3">
      <c r="K945" s="448"/>
    </row>
    <row r="946" spans="5:11" x14ac:dyDescent="0.3">
      <c r="F946" s="354" t="s">
        <v>478</v>
      </c>
      <c r="K946" s="448"/>
    </row>
    <row r="947" spans="5:11" ht="15.6" thickBot="1" x14ac:dyDescent="0.35">
      <c r="E947"/>
      <c r="F947" s="355" t="s">
        <v>136</v>
      </c>
      <c r="K947" s="448"/>
    </row>
    <row r="948" spans="5:11" ht="15" thickBot="1" x14ac:dyDescent="0.35">
      <c r="E948"/>
      <c r="F948" s="320" t="s">
        <v>137</v>
      </c>
      <c r="G948" s="106" t="s">
        <v>138</v>
      </c>
      <c r="H948" s="107" t="s">
        <v>139</v>
      </c>
      <c r="K948" s="448"/>
    </row>
    <row r="949" spans="5:11" ht="15" thickBot="1" x14ac:dyDescent="0.35">
      <c r="E949"/>
      <c r="F949" s="321" t="s">
        <v>479</v>
      </c>
      <c r="G949" s="555">
        <v>140</v>
      </c>
      <c r="H949" s="556">
        <v>140</v>
      </c>
      <c r="I949">
        <v>69</v>
      </c>
      <c r="J949" s="158">
        <f>G949*I949/1000</f>
        <v>9.66</v>
      </c>
      <c r="K949" s="448"/>
    </row>
    <row r="950" spans="5:11" ht="15" thickBot="1" x14ac:dyDescent="0.35">
      <c r="E950"/>
      <c r="F950" s="321" t="s">
        <v>155</v>
      </c>
      <c r="G950" s="555">
        <v>60</v>
      </c>
      <c r="H950" s="556">
        <v>60</v>
      </c>
      <c r="I950">
        <v>0</v>
      </c>
      <c r="J950" s="158">
        <f>G950*I950/1000</f>
        <v>0</v>
      </c>
      <c r="K950" s="448"/>
    </row>
    <row r="951" spans="5:11" ht="15" thickBot="1" x14ac:dyDescent="0.35">
      <c r="E951"/>
      <c r="F951" s="321" t="s">
        <v>481</v>
      </c>
      <c r="G951" s="555">
        <v>2</v>
      </c>
      <c r="H951" s="556">
        <v>2</v>
      </c>
      <c r="I951">
        <v>1100</v>
      </c>
      <c r="J951" s="158">
        <f t="shared" ref="J951:J952" si="34">G951*I951/1000</f>
        <v>2.2000000000000002</v>
      </c>
      <c r="K951" s="448"/>
    </row>
    <row r="952" spans="5:11" ht="15" thickBot="1" x14ac:dyDescent="0.35">
      <c r="E952"/>
      <c r="F952" s="321" t="s">
        <v>158</v>
      </c>
      <c r="G952" s="555">
        <v>1.6</v>
      </c>
      <c r="H952" s="556">
        <v>1.6</v>
      </c>
      <c r="I952">
        <v>80</v>
      </c>
      <c r="J952" s="158">
        <f t="shared" si="34"/>
        <v>0.128</v>
      </c>
      <c r="K952" s="448"/>
    </row>
    <row r="953" spans="5:11" ht="15" thickBot="1" x14ac:dyDescent="0.35">
      <c r="E953"/>
      <c r="F953" s="321" t="s">
        <v>480</v>
      </c>
      <c r="G953" s="557">
        <v>4</v>
      </c>
      <c r="H953" s="558">
        <v>4</v>
      </c>
      <c r="I953" s="90"/>
      <c r="J953" s="476">
        <f t="shared" ref="J953:J956" si="35">G953*I953/1000</f>
        <v>0</v>
      </c>
      <c r="K953" s="448"/>
    </row>
    <row r="954" spans="5:11" ht="15" thickBot="1" x14ac:dyDescent="0.35">
      <c r="E954"/>
      <c r="F954" s="321" t="s">
        <v>255</v>
      </c>
      <c r="G954" s="111">
        <v>4</v>
      </c>
      <c r="H954" s="112">
        <v>4</v>
      </c>
      <c r="J954" s="158">
        <f t="shared" si="35"/>
        <v>0</v>
      </c>
      <c r="K954" s="448"/>
    </row>
    <row r="955" spans="5:11" ht="15" thickBot="1" x14ac:dyDescent="0.35">
      <c r="E955"/>
      <c r="F955" s="321" t="s">
        <v>256</v>
      </c>
      <c r="G955" s="555">
        <v>4</v>
      </c>
      <c r="H955" s="556">
        <v>4</v>
      </c>
      <c r="I955">
        <v>59</v>
      </c>
      <c r="J955" s="158">
        <f t="shared" si="35"/>
        <v>0.23599999999999999</v>
      </c>
      <c r="K955" s="448"/>
    </row>
    <row r="956" spans="5:11" ht="15" thickBot="1" x14ac:dyDescent="0.35">
      <c r="E956"/>
      <c r="F956" s="321" t="s">
        <v>258</v>
      </c>
      <c r="G956" s="111">
        <v>4</v>
      </c>
      <c r="H956" s="112">
        <v>4</v>
      </c>
      <c r="J956" s="158">
        <f t="shared" si="35"/>
        <v>0</v>
      </c>
      <c r="K956" s="448"/>
    </row>
    <row r="957" spans="5:11" x14ac:dyDescent="0.3">
      <c r="K957" s="448"/>
    </row>
    <row r="958" spans="5:11" ht="21" x14ac:dyDescent="0.3">
      <c r="E958"/>
      <c r="F958" s="465" t="s">
        <v>483</v>
      </c>
      <c r="G958" s="119"/>
      <c r="H958" s="119"/>
      <c r="I958" s="161"/>
      <c r="J958" s="129"/>
      <c r="K958" s="278">
        <f>J965+J967</f>
        <v>1.06</v>
      </c>
    </row>
    <row r="959" spans="5:11" x14ac:dyDescent="0.3">
      <c r="E959"/>
      <c r="F959" s="338" t="s">
        <v>166</v>
      </c>
      <c r="G959" s="119"/>
      <c r="H959" s="119"/>
      <c r="I959" s="161"/>
      <c r="J959" s="121"/>
      <c r="K959" s="277"/>
    </row>
    <row r="960" spans="5:11" x14ac:dyDescent="0.3">
      <c r="E960"/>
      <c r="F960" s="216"/>
      <c r="G960" s="119"/>
      <c r="H960" s="119"/>
      <c r="I960" s="161"/>
      <c r="J960" s="121"/>
      <c r="K960" s="277"/>
    </row>
    <row r="961" spans="5:11" x14ac:dyDescent="0.3">
      <c r="E961"/>
      <c r="F961" s="339" t="s">
        <v>167</v>
      </c>
      <c r="G961" s="119"/>
      <c r="H961" s="119"/>
      <c r="I961" s="161"/>
      <c r="J961" s="121"/>
      <c r="K961" s="277"/>
    </row>
    <row r="962" spans="5:11" x14ac:dyDescent="0.3">
      <c r="E962"/>
      <c r="F962" s="340" t="s">
        <v>175</v>
      </c>
      <c r="G962" s="119"/>
      <c r="H962" s="119"/>
      <c r="I962" s="161"/>
      <c r="J962" s="121"/>
      <c r="K962" s="277"/>
    </row>
    <row r="963" spans="5:11" ht="15.6" x14ac:dyDescent="0.3">
      <c r="E963"/>
      <c r="F963" s="312" t="s">
        <v>136</v>
      </c>
      <c r="G963" s="119"/>
      <c r="H963" s="119"/>
      <c r="I963" s="161"/>
      <c r="J963" s="121"/>
      <c r="K963" s="277"/>
    </row>
    <row r="964" spans="5:11" x14ac:dyDescent="0.3">
      <c r="E964"/>
      <c r="F964" s="341" t="s">
        <v>137</v>
      </c>
      <c r="G964" s="167" t="s">
        <v>138</v>
      </c>
      <c r="H964" s="167" t="s">
        <v>139</v>
      </c>
      <c r="I964" s="161"/>
      <c r="J964" s="121"/>
      <c r="K964" s="277"/>
    </row>
    <row r="965" spans="5:11" x14ac:dyDescent="0.3">
      <c r="E965"/>
      <c r="F965" s="342" t="s">
        <v>153</v>
      </c>
      <c r="G965" s="169">
        <v>0.4</v>
      </c>
      <c r="H965" s="169">
        <v>0.4</v>
      </c>
      <c r="I965" s="161" t="s">
        <v>449</v>
      </c>
      <c r="J965" s="129">
        <f>G965*I965/1000</f>
        <v>0.26</v>
      </c>
      <c r="K965" s="277"/>
    </row>
    <row r="966" spans="5:11" x14ac:dyDescent="0.3">
      <c r="E966"/>
      <c r="F966" s="342" t="s">
        <v>155</v>
      </c>
      <c r="G966" s="169">
        <v>190</v>
      </c>
      <c r="H966" s="169">
        <v>190</v>
      </c>
      <c r="I966" s="161"/>
      <c r="J966" s="121"/>
      <c r="K966" s="277"/>
    </row>
    <row r="967" spans="5:11" x14ac:dyDescent="0.3">
      <c r="E967"/>
      <c r="F967" s="342" t="s">
        <v>158</v>
      </c>
      <c r="G967" s="169">
        <v>10</v>
      </c>
      <c r="H967" s="169">
        <v>10</v>
      </c>
      <c r="I967" s="161" t="s">
        <v>552</v>
      </c>
      <c r="J967" s="129">
        <f>G967*I967/1000</f>
        <v>0.8</v>
      </c>
      <c r="K967" s="277"/>
    </row>
    <row r="968" spans="5:11" x14ac:dyDescent="0.3">
      <c r="E968"/>
      <c r="K968" s="448"/>
    </row>
    <row r="969" spans="5:11" ht="21" x14ac:dyDescent="0.3">
      <c r="E969"/>
      <c r="F969" s="666" t="s">
        <v>489</v>
      </c>
      <c r="G969" s="666"/>
      <c r="H969" s="666"/>
      <c r="I969" s="666"/>
      <c r="J969" s="666"/>
      <c r="K969" s="278">
        <f>K972+K973+K974</f>
        <v>9.3312500000000007</v>
      </c>
    </row>
    <row r="970" spans="5:11" ht="15" thickBot="1" x14ac:dyDescent="0.35">
      <c r="E970"/>
      <c r="F970" s="310"/>
      <c r="I970" s="96"/>
      <c r="K970" s="277"/>
    </row>
    <row r="971" spans="5:11" ht="15" thickBot="1" x14ac:dyDescent="0.35">
      <c r="E971"/>
      <c r="F971" s="477" t="s">
        <v>137</v>
      </c>
      <c r="G971" s="262" t="s">
        <v>138</v>
      </c>
      <c r="H971" s="263" t="s">
        <v>139</v>
      </c>
      <c r="I971" s="197"/>
      <c r="J971" s="135"/>
      <c r="K971" s="277"/>
    </row>
    <row r="972" spans="5:11" ht="15" thickBot="1" x14ac:dyDescent="0.35">
      <c r="E972"/>
      <c r="F972" s="478" t="s">
        <v>490</v>
      </c>
      <c r="G972" s="260">
        <v>12.5</v>
      </c>
      <c r="H972" s="260">
        <v>12.5</v>
      </c>
      <c r="I972" s="120" t="s">
        <v>422</v>
      </c>
      <c r="J972" s="135">
        <f>G972*I972/1000</f>
        <v>6.875</v>
      </c>
      <c r="K972" s="277">
        <f>J972</f>
        <v>6.875</v>
      </c>
    </row>
    <row r="973" spans="5:11" ht="15" thickBot="1" x14ac:dyDescent="0.35">
      <c r="E973"/>
      <c r="F973" s="478" t="s">
        <v>58</v>
      </c>
      <c r="G973" s="260">
        <v>37.5</v>
      </c>
      <c r="H973" s="260">
        <v>37.5</v>
      </c>
      <c r="I973" s="197">
        <v>0</v>
      </c>
      <c r="J973" s="135">
        <f>G973*I973/1000</f>
        <v>0</v>
      </c>
      <c r="K973" s="277">
        <f>J973</f>
        <v>0</v>
      </c>
    </row>
    <row r="974" spans="5:11" ht="15" thickBot="1" x14ac:dyDescent="0.35">
      <c r="E974"/>
      <c r="F974" s="478" t="s">
        <v>504</v>
      </c>
      <c r="G974" s="486">
        <v>37.5</v>
      </c>
      <c r="H974" s="486">
        <v>37.5</v>
      </c>
      <c r="I974" s="197">
        <v>65.5</v>
      </c>
      <c r="J974" s="135">
        <f>G974*I974/1000</f>
        <v>2.4562499999999998</v>
      </c>
      <c r="K974" s="277">
        <f>J974</f>
        <v>2.4562499999999998</v>
      </c>
    </row>
    <row r="975" spans="5:11" x14ac:dyDescent="0.3">
      <c r="E975"/>
      <c r="K975" s="448"/>
    </row>
    <row r="976" spans="5:11" ht="21" x14ac:dyDescent="0.4">
      <c r="F976" s="455" t="s">
        <v>542</v>
      </c>
      <c r="K976" s="452"/>
    </row>
    <row r="977" spans="5:12" ht="15.6" x14ac:dyDescent="0.3">
      <c r="E977"/>
      <c r="F977" s="303" t="s">
        <v>436</v>
      </c>
      <c r="G977">
        <v>180</v>
      </c>
      <c r="I977">
        <v>200</v>
      </c>
      <c r="K977" s="453">
        <f>G977*I977/1000</f>
        <v>36</v>
      </c>
    </row>
    <row r="978" spans="5:12" ht="15" thickBot="1" x14ac:dyDescent="0.35">
      <c r="E978"/>
      <c r="K978" s="448"/>
    </row>
    <row r="979" spans="5:12" ht="21.6" thickBot="1" x14ac:dyDescent="0.45">
      <c r="E979" s="447" t="s">
        <v>455</v>
      </c>
      <c r="F979" s="455" t="s">
        <v>468</v>
      </c>
      <c r="K979" s="293"/>
    </row>
    <row r="980" spans="5:12" ht="17.399999999999999" x14ac:dyDescent="0.3">
      <c r="E980"/>
      <c r="F980" s="343" t="s">
        <v>283</v>
      </c>
      <c r="G980" s="84"/>
      <c r="H980" s="84"/>
      <c r="K980" s="432">
        <f>J984</f>
        <v>11.8</v>
      </c>
    </row>
    <row r="981" spans="5:12" ht="15.6" customHeight="1" x14ac:dyDescent="0.3">
      <c r="E981"/>
      <c r="F981" s="345"/>
      <c r="G981" s="675" t="s">
        <v>285</v>
      </c>
      <c r="H981" s="676"/>
    </row>
    <row r="982" spans="5:12" ht="15.6" x14ac:dyDescent="0.3">
      <c r="E982"/>
      <c r="F982" s="346"/>
      <c r="G982" s="675" t="s">
        <v>286</v>
      </c>
      <c r="H982" s="676"/>
    </row>
    <row r="983" spans="5:12" ht="15.6" x14ac:dyDescent="0.3">
      <c r="E983"/>
      <c r="F983" s="345" t="s">
        <v>284</v>
      </c>
      <c r="G983" s="11" t="s">
        <v>138</v>
      </c>
      <c r="H983" s="11" t="s">
        <v>139</v>
      </c>
    </row>
    <row r="984" spans="5:12" ht="15.6" x14ac:dyDescent="0.3">
      <c r="E984"/>
      <c r="F984" s="345" t="s">
        <v>522</v>
      </c>
      <c r="G984" s="442">
        <v>118</v>
      </c>
      <c r="H984" s="442">
        <v>100</v>
      </c>
      <c r="I984">
        <v>100</v>
      </c>
      <c r="J984" s="158">
        <f>G984*I984/1000</f>
        <v>11.8</v>
      </c>
    </row>
    <row r="985" spans="5:12" ht="15.6" x14ac:dyDescent="0.3">
      <c r="E985"/>
      <c r="F985" s="345" t="s">
        <v>288</v>
      </c>
      <c r="G985" s="264"/>
      <c r="H985" s="442">
        <v>100</v>
      </c>
    </row>
    <row r="987" spans="5:12" x14ac:dyDescent="0.3">
      <c r="G987" s="159"/>
      <c r="J987" s="493"/>
      <c r="K987" s="432">
        <f>K994+K995+K996+K997+K998+K999+K1000</f>
        <v>13.40175</v>
      </c>
      <c r="L987" s="493"/>
    </row>
    <row r="988" spans="5:12" ht="17.399999999999999" x14ac:dyDescent="0.3">
      <c r="F988" s="377" t="s">
        <v>394</v>
      </c>
      <c r="G988" s="303"/>
      <c r="J988" s="493"/>
      <c r="K988" s="494"/>
      <c r="L988" s="493"/>
    </row>
    <row r="989" spans="5:12" x14ac:dyDescent="0.3">
      <c r="F989" s="325" t="s">
        <v>395</v>
      </c>
      <c r="G989" s="303"/>
      <c r="J989" s="493"/>
      <c r="K989" s="494"/>
      <c r="L989" s="493"/>
    </row>
    <row r="990" spans="5:12" x14ac:dyDescent="0.3">
      <c r="F990" s="378" t="s">
        <v>396</v>
      </c>
      <c r="G990" s="303"/>
      <c r="J990" s="493"/>
      <c r="K990" s="494"/>
      <c r="L990" s="493"/>
    </row>
    <row r="991" spans="5:12" x14ac:dyDescent="0.3">
      <c r="F991" s="378" t="s">
        <v>397</v>
      </c>
      <c r="G991" s="303"/>
    </row>
    <row r="993" spans="5:11" ht="31.2" x14ac:dyDescent="0.3">
      <c r="F993" s="677" t="s">
        <v>137</v>
      </c>
      <c r="G993" s="678"/>
      <c r="H993" s="11" t="s">
        <v>138</v>
      </c>
      <c r="I993" s="11" t="s">
        <v>139</v>
      </c>
    </row>
    <row r="994" spans="5:11" ht="15.6" x14ac:dyDescent="0.3">
      <c r="F994" s="679" t="s">
        <v>253</v>
      </c>
      <c r="G994" s="680"/>
      <c r="H994" s="495">
        <v>83.25</v>
      </c>
      <c r="I994" s="495">
        <v>62.5</v>
      </c>
      <c r="J994" s="267">
        <v>70</v>
      </c>
      <c r="K994" s="158">
        <f t="shared" ref="K994:K1000" si="36">H994*J994/1000</f>
        <v>5.8274999999999997</v>
      </c>
    </row>
    <row r="995" spans="5:11" ht="15.6" x14ac:dyDescent="0.3">
      <c r="F995" s="679" t="s">
        <v>400</v>
      </c>
      <c r="G995" s="680"/>
      <c r="H995" s="495">
        <v>20.25</v>
      </c>
      <c r="I995" s="495">
        <v>20</v>
      </c>
      <c r="J995" s="267">
        <v>57</v>
      </c>
      <c r="K995" s="158">
        <f t="shared" si="36"/>
        <v>1.15425</v>
      </c>
    </row>
    <row r="996" spans="5:11" ht="15.6" x14ac:dyDescent="0.3">
      <c r="E996"/>
      <c r="F996" s="674" t="s">
        <v>401</v>
      </c>
      <c r="G996" s="674"/>
      <c r="H996" s="495">
        <v>12</v>
      </c>
      <c r="I996" s="495">
        <v>10</v>
      </c>
      <c r="J996" s="267">
        <v>35</v>
      </c>
      <c r="K996" s="158">
        <f t="shared" si="36"/>
        <v>0.42</v>
      </c>
    </row>
    <row r="997" spans="5:11" ht="14.4" customHeight="1" x14ac:dyDescent="0.3">
      <c r="E997"/>
      <c r="F997" s="674" t="s">
        <v>259</v>
      </c>
      <c r="G997" s="674"/>
      <c r="H997" s="495">
        <v>12.5</v>
      </c>
      <c r="I997" s="495">
        <v>10</v>
      </c>
      <c r="J997" s="267">
        <v>40</v>
      </c>
      <c r="K997" s="158">
        <f t="shared" si="36"/>
        <v>0.5</v>
      </c>
    </row>
    <row r="998" spans="5:11" ht="15.6" x14ac:dyDescent="0.3">
      <c r="E998"/>
      <c r="F998" s="674" t="s">
        <v>148</v>
      </c>
      <c r="G998" s="674"/>
      <c r="H998" s="495">
        <v>5</v>
      </c>
      <c r="I998" s="495">
        <v>5</v>
      </c>
      <c r="J998" s="267">
        <v>1100</v>
      </c>
      <c r="K998" s="158">
        <f t="shared" si="36"/>
        <v>5.5</v>
      </c>
    </row>
    <row r="999" spans="5:11" ht="15.6" hidden="1" x14ac:dyDescent="0.3">
      <c r="E999"/>
      <c r="F999" s="679" t="s">
        <v>515</v>
      </c>
      <c r="G999" s="680"/>
      <c r="H999" s="495">
        <v>3.25</v>
      </c>
      <c r="I999" s="495">
        <v>2.5</v>
      </c>
      <c r="J999" s="267"/>
      <c r="K999" s="158">
        <f t="shared" si="36"/>
        <v>0</v>
      </c>
    </row>
    <row r="1000" spans="5:11" ht="15.6" x14ac:dyDescent="0.3">
      <c r="E1000"/>
      <c r="F1000" s="674" t="s">
        <v>403</v>
      </c>
      <c r="G1000" s="674"/>
      <c r="H1000" s="495">
        <v>162.5</v>
      </c>
      <c r="I1000" s="495">
        <v>162.5</v>
      </c>
      <c r="K1000" s="158">
        <f t="shared" si="36"/>
        <v>0</v>
      </c>
    </row>
    <row r="1001" spans="5:11" ht="14.4" customHeight="1" x14ac:dyDescent="0.3">
      <c r="E1001"/>
      <c r="I1001" s="267"/>
    </row>
    <row r="1003" spans="5:11" ht="21" x14ac:dyDescent="0.3">
      <c r="F1003" s="446" t="s">
        <v>266</v>
      </c>
      <c r="K1003" s="279">
        <f>J1010+J1013</f>
        <v>16.064</v>
      </c>
    </row>
    <row r="1004" spans="5:11" x14ac:dyDescent="0.3">
      <c r="F1004" s="324" t="s">
        <v>267</v>
      </c>
    </row>
    <row r="1005" spans="5:11" x14ac:dyDescent="0.3">
      <c r="F1005" s="324" t="s">
        <v>516</v>
      </c>
    </row>
    <row r="1007" spans="5:11" x14ac:dyDescent="0.3">
      <c r="F1007" s="325" t="s">
        <v>167</v>
      </c>
    </row>
    <row r="1008" spans="5:11" ht="15" thickBot="1" x14ac:dyDescent="0.35">
      <c r="F1008" s="322" t="s">
        <v>268</v>
      </c>
    </row>
    <row r="1009" spans="5:11" ht="15" thickBot="1" x14ac:dyDescent="0.35">
      <c r="F1009" s="323" t="s">
        <v>137</v>
      </c>
      <c r="G1009" s="249" t="s">
        <v>138</v>
      </c>
      <c r="H1009" s="250" t="s">
        <v>139</v>
      </c>
    </row>
    <row r="1010" spans="5:11" ht="15" thickBot="1" x14ac:dyDescent="0.35">
      <c r="F1010" s="321" t="s">
        <v>269</v>
      </c>
      <c r="G1010" s="251">
        <v>92</v>
      </c>
      <c r="H1010" s="252">
        <v>92</v>
      </c>
      <c r="I1010">
        <v>67</v>
      </c>
      <c r="J1010">
        <f>G1010*I1010/1000</f>
        <v>6.1639999999999997</v>
      </c>
    </row>
    <row r="1011" spans="5:11" ht="15" thickBot="1" x14ac:dyDescent="0.35">
      <c r="F1011" s="321" t="s">
        <v>155</v>
      </c>
      <c r="G1011" s="251">
        <v>136</v>
      </c>
      <c r="H1011" s="252">
        <v>136</v>
      </c>
    </row>
    <row r="1012" spans="5:11" ht="15" thickBot="1" x14ac:dyDescent="0.35">
      <c r="F1012" s="326" t="s">
        <v>270</v>
      </c>
      <c r="G1012" s="253" t="s">
        <v>147</v>
      </c>
      <c r="H1012" s="257">
        <v>192</v>
      </c>
    </row>
    <row r="1013" spans="5:11" ht="15" thickBot="1" x14ac:dyDescent="0.35">
      <c r="F1013" s="321" t="s">
        <v>148</v>
      </c>
      <c r="G1013" s="251">
        <v>9</v>
      </c>
      <c r="H1013" s="252">
        <v>9</v>
      </c>
      <c r="I1013">
        <v>1100</v>
      </c>
      <c r="J1013">
        <f>G1013*I1013/1000</f>
        <v>9.9</v>
      </c>
    </row>
    <row r="1015" spans="5:11" ht="21" x14ac:dyDescent="0.3">
      <c r="E1015"/>
      <c r="F1015" s="446" t="s">
        <v>335</v>
      </c>
      <c r="K1015" s="432">
        <f>J1029+J1031+J1032+J1033+J1034</f>
        <v>35.079900000000002</v>
      </c>
    </row>
    <row r="1016" spans="5:11" hidden="1" x14ac:dyDescent="0.3">
      <c r="E1016"/>
      <c r="F1016" s="324" t="s">
        <v>336</v>
      </c>
    </row>
    <row r="1017" spans="5:11" hidden="1" x14ac:dyDescent="0.3">
      <c r="E1017"/>
      <c r="F1017" s="324" t="s">
        <v>166</v>
      </c>
      <c r="K1017"/>
    </row>
    <row r="1018" spans="5:11" hidden="1" x14ac:dyDescent="0.3">
      <c r="E1018"/>
      <c r="K1018"/>
    </row>
    <row r="1019" spans="5:11" hidden="1" x14ac:dyDescent="0.3">
      <c r="E1019"/>
      <c r="F1019" s="325" t="s">
        <v>167</v>
      </c>
      <c r="K1019"/>
    </row>
    <row r="1020" spans="5:11" hidden="1" x14ac:dyDescent="0.3">
      <c r="E1020"/>
      <c r="F1020" s="357"/>
      <c r="K1020"/>
    </row>
    <row r="1021" spans="5:11" hidden="1" x14ac:dyDescent="0.3">
      <c r="E1021"/>
      <c r="F1021" s="358" t="s">
        <v>337</v>
      </c>
      <c r="K1021"/>
    </row>
    <row r="1022" spans="5:11" ht="15" thickBot="1" x14ac:dyDescent="0.35">
      <c r="E1022"/>
      <c r="F1022" s="322" t="s">
        <v>273</v>
      </c>
      <c r="K1022"/>
    </row>
    <row r="1023" spans="5:11" ht="15" thickBot="1" x14ac:dyDescent="0.35">
      <c r="E1023"/>
      <c r="F1023" s="323" t="s">
        <v>137</v>
      </c>
      <c r="G1023" s="249" t="s">
        <v>138</v>
      </c>
      <c r="H1023" s="250" t="s">
        <v>139</v>
      </c>
      <c r="K1023"/>
    </row>
    <row r="1024" spans="5:11" ht="15" hidden="1" thickBot="1" x14ac:dyDescent="0.35">
      <c r="E1024"/>
      <c r="F1024" s="321" t="s">
        <v>338</v>
      </c>
      <c r="G1024" s="251">
        <v>107</v>
      </c>
      <c r="H1024" s="252">
        <v>79</v>
      </c>
      <c r="K1024"/>
    </row>
    <row r="1025" spans="5:11" ht="15" hidden="1" thickBot="1" x14ac:dyDescent="0.35">
      <c r="E1025"/>
      <c r="F1025" s="321" t="s">
        <v>339</v>
      </c>
      <c r="G1025" s="251">
        <v>107</v>
      </c>
      <c r="H1025" s="252">
        <v>79</v>
      </c>
      <c r="K1025"/>
    </row>
    <row r="1026" spans="5:11" ht="15" hidden="1" thickBot="1" x14ac:dyDescent="0.35">
      <c r="E1026"/>
      <c r="F1026" s="321" t="s">
        <v>340</v>
      </c>
      <c r="G1026" s="251">
        <v>107</v>
      </c>
      <c r="H1026" s="252">
        <v>79</v>
      </c>
      <c r="K1026"/>
    </row>
    <row r="1027" spans="5:11" ht="15" hidden="1" thickBot="1" x14ac:dyDescent="0.35">
      <c r="E1027"/>
      <c r="F1027" s="321" t="s">
        <v>341</v>
      </c>
      <c r="G1027" s="251">
        <v>107</v>
      </c>
      <c r="H1027" s="252">
        <v>79</v>
      </c>
      <c r="K1027"/>
    </row>
    <row r="1028" spans="5:11" ht="15" hidden="1" thickBot="1" x14ac:dyDescent="0.35">
      <c r="E1028"/>
      <c r="F1028" s="321" t="s">
        <v>342</v>
      </c>
      <c r="G1028" s="251">
        <v>107</v>
      </c>
      <c r="H1028" s="252">
        <v>79</v>
      </c>
      <c r="K1028"/>
    </row>
    <row r="1029" spans="5:11" ht="15" thickBot="1" x14ac:dyDescent="0.35">
      <c r="E1029"/>
      <c r="F1029" s="321" t="s">
        <v>343</v>
      </c>
      <c r="G1029" s="251">
        <v>87</v>
      </c>
      <c r="H1029" s="252">
        <v>74</v>
      </c>
      <c r="I1029">
        <v>368</v>
      </c>
      <c r="J1029" s="158">
        <f>G1029*I1029/1000</f>
        <v>32.015999999999998</v>
      </c>
      <c r="K1029"/>
    </row>
    <row r="1030" spans="5:11" ht="15" thickBot="1" x14ac:dyDescent="0.35">
      <c r="E1030"/>
      <c r="F1030" s="321" t="s">
        <v>344</v>
      </c>
      <c r="G1030" s="251">
        <v>87</v>
      </c>
      <c r="H1030" s="252">
        <v>74</v>
      </c>
      <c r="K1030"/>
    </row>
    <row r="1031" spans="5:11" ht="15" thickBot="1" x14ac:dyDescent="0.35">
      <c r="E1031"/>
      <c r="F1031" s="321" t="s">
        <v>250</v>
      </c>
      <c r="G1031" s="251">
        <v>5</v>
      </c>
      <c r="H1031" s="252">
        <v>5</v>
      </c>
      <c r="I1031">
        <v>177.18</v>
      </c>
      <c r="J1031" s="158">
        <f>G1031*I1031/1000</f>
        <v>0.88590000000000013</v>
      </c>
      <c r="K1031"/>
    </row>
    <row r="1032" spans="5:11" ht="15" thickBot="1" x14ac:dyDescent="0.35">
      <c r="E1032"/>
      <c r="F1032" s="321" t="s">
        <v>260</v>
      </c>
      <c r="G1032" s="251">
        <v>12</v>
      </c>
      <c r="H1032" s="252">
        <v>10</v>
      </c>
      <c r="I1032">
        <v>35</v>
      </c>
      <c r="J1032" s="158">
        <f>G1032*I1032/1000</f>
        <v>0.42</v>
      </c>
      <c r="K1032"/>
    </row>
    <row r="1033" spans="5:11" ht="15" thickBot="1" x14ac:dyDescent="0.35">
      <c r="E1033"/>
      <c r="F1033" s="321" t="s">
        <v>290</v>
      </c>
      <c r="G1033" s="251">
        <v>8</v>
      </c>
      <c r="H1033" s="252">
        <v>8</v>
      </c>
      <c r="I1033">
        <v>210</v>
      </c>
      <c r="J1033" s="158">
        <f>G1033*I1033/1000</f>
        <v>1.68</v>
      </c>
    </row>
    <row r="1034" spans="5:11" ht="15" thickBot="1" x14ac:dyDescent="0.35">
      <c r="E1034"/>
      <c r="F1034" s="321" t="s">
        <v>171</v>
      </c>
      <c r="G1034" s="251">
        <v>2</v>
      </c>
      <c r="H1034" s="252">
        <v>2</v>
      </c>
      <c r="I1034">
        <v>39</v>
      </c>
      <c r="J1034" s="158">
        <f>G1034*I1034/1000</f>
        <v>7.8E-2</v>
      </c>
    </row>
    <row r="1035" spans="5:11" ht="15" thickBot="1" x14ac:dyDescent="0.35">
      <c r="E1035"/>
      <c r="F1035" s="326" t="s">
        <v>345</v>
      </c>
      <c r="G1035" s="253" t="s">
        <v>147</v>
      </c>
      <c r="H1035" s="257">
        <v>50</v>
      </c>
      <c r="J1035" s="158"/>
    </row>
    <row r="1036" spans="5:11" ht="15" thickBot="1" x14ac:dyDescent="0.35">
      <c r="E1036"/>
      <c r="F1036" s="326" t="s">
        <v>346</v>
      </c>
      <c r="G1036" s="253" t="s">
        <v>147</v>
      </c>
      <c r="H1036" s="257">
        <v>50</v>
      </c>
    </row>
    <row r="1038" spans="5:11" ht="21.6" thickBot="1" x14ac:dyDescent="0.35">
      <c r="F1038" s="483" t="s">
        <v>498</v>
      </c>
      <c r="K1038" s="432">
        <f>J1042+J1043+J1044</f>
        <v>4.6500000000000004</v>
      </c>
    </row>
    <row r="1039" spans="5:11" ht="25.2" customHeight="1" thickBot="1" x14ac:dyDescent="0.35">
      <c r="F1039" s="667" t="s">
        <v>284</v>
      </c>
      <c r="G1039" s="670" t="s">
        <v>285</v>
      </c>
      <c r="H1039" s="671"/>
      <c r="K1039" s="448"/>
    </row>
    <row r="1040" spans="5:11" ht="15" thickBot="1" x14ac:dyDescent="0.35">
      <c r="F1040" s="668"/>
      <c r="G1040" s="672" t="s">
        <v>431</v>
      </c>
      <c r="H1040" s="673"/>
      <c r="K1040" s="448"/>
    </row>
    <row r="1041" spans="5:11" ht="15" thickBot="1" x14ac:dyDescent="0.35">
      <c r="F1041" s="669"/>
      <c r="G1041" s="444" t="s">
        <v>432</v>
      </c>
      <c r="H1041" s="444" t="s">
        <v>433</v>
      </c>
      <c r="K1041" s="448"/>
    </row>
    <row r="1042" spans="5:11" ht="15" thickBot="1" x14ac:dyDescent="0.35">
      <c r="F1042" s="434" t="s">
        <v>300</v>
      </c>
      <c r="G1042" s="444">
        <v>25</v>
      </c>
      <c r="H1042" s="444">
        <v>30.5</v>
      </c>
      <c r="I1042">
        <v>138</v>
      </c>
      <c r="J1042" s="158">
        <f>G1042*I1042/1000</f>
        <v>3.45</v>
      </c>
      <c r="K1042" s="448"/>
    </row>
    <row r="1043" spans="5:11" ht="15" thickBot="1" x14ac:dyDescent="0.35">
      <c r="F1043" s="434" t="s">
        <v>155</v>
      </c>
      <c r="G1043" s="444">
        <v>190</v>
      </c>
      <c r="H1043" s="444">
        <v>190</v>
      </c>
      <c r="I1043">
        <v>0</v>
      </c>
      <c r="J1043" s="158">
        <f>G1043*I1043/1000</f>
        <v>0</v>
      </c>
      <c r="K1043" s="448"/>
    </row>
    <row r="1044" spans="5:11" ht="15" thickBot="1" x14ac:dyDescent="0.35">
      <c r="F1044" s="434" t="s">
        <v>158</v>
      </c>
      <c r="G1044" s="444">
        <v>15</v>
      </c>
      <c r="H1044" s="444">
        <v>15</v>
      </c>
      <c r="I1044">
        <v>80</v>
      </c>
      <c r="J1044" s="158">
        <f>G1044*I1044/1000</f>
        <v>1.2</v>
      </c>
      <c r="K1044" s="448"/>
    </row>
    <row r="1045" spans="5:11" ht="15" thickBot="1" x14ac:dyDescent="0.35">
      <c r="F1045" s="435" t="s">
        <v>434</v>
      </c>
      <c r="G1045" s="444" t="s">
        <v>147</v>
      </c>
      <c r="H1045" s="444" t="s">
        <v>147</v>
      </c>
      <c r="K1045" s="448"/>
    </row>
    <row r="1046" spans="5:11" x14ac:dyDescent="0.3">
      <c r="G1046" s="159"/>
      <c r="H1046" s="159"/>
      <c r="K1046" s="439"/>
    </row>
    <row r="1048" spans="5:11" ht="21" x14ac:dyDescent="0.4">
      <c r="F1048" s="455" t="s">
        <v>539</v>
      </c>
      <c r="K1048" s="452"/>
    </row>
    <row r="1049" spans="5:11" ht="15.6" x14ac:dyDescent="0.3">
      <c r="E1049"/>
      <c r="F1049" s="303" t="s">
        <v>14</v>
      </c>
      <c r="G1049" s="461">
        <v>60</v>
      </c>
      <c r="I1049">
        <v>35.9</v>
      </c>
      <c r="K1049" s="453">
        <f>G1049*I1049/1000</f>
        <v>2.1539999999999999</v>
      </c>
    </row>
    <row r="1050" spans="5:11" ht="16.2" thickBot="1" x14ac:dyDescent="0.35">
      <c r="E1050"/>
      <c r="G1050" s="461"/>
      <c r="K1050" s="492"/>
    </row>
    <row r="1051" spans="5:11" ht="21.6" thickBot="1" x14ac:dyDescent="0.45">
      <c r="E1051" s="447" t="s">
        <v>532</v>
      </c>
      <c r="F1051" s="455" t="s">
        <v>540</v>
      </c>
      <c r="G1051" s="461"/>
      <c r="K1051" s="492"/>
    </row>
    <row r="1052" spans="5:11" x14ac:dyDescent="0.3">
      <c r="F1052" s="303" t="s">
        <v>525</v>
      </c>
      <c r="G1052">
        <v>200</v>
      </c>
      <c r="H1052">
        <v>200</v>
      </c>
      <c r="I1052">
        <v>74</v>
      </c>
      <c r="K1052" s="521">
        <f>G1052*I1052/1000</f>
        <v>14.8</v>
      </c>
    </row>
    <row r="1053" spans="5:11" x14ac:dyDescent="0.3">
      <c r="E1053"/>
      <c r="K1053" s="508"/>
    </row>
    <row r="1054" spans="5:11" x14ac:dyDescent="0.3">
      <c r="E1054"/>
      <c r="F1054" s="303" t="s">
        <v>557</v>
      </c>
      <c r="G1054">
        <v>65</v>
      </c>
      <c r="I1054">
        <v>20.32</v>
      </c>
      <c r="K1054" s="507">
        <f>I1054</f>
        <v>20.32</v>
      </c>
    </row>
    <row r="1055" spans="5:11" ht="11.4" customHeight="1" thickBot="1" x14ac:dyDescent="0.35">
      <c r="K1055" s="452"/>
    </row>
    <row r="1056" spans="5:11" ht="15" thickBot="1" x14ac:dyDescent="0.35">
      <c r="F1056" s="498"/>
      <c r="G1056" s="196"/>
      <c r="H1056" s="196"/>
      <c r="I1056" s="120"/>
      <c r="J1056" s="135"/>
      <c r="K1056" s="97"/>
    </row>
    <row r="1057" spans="5:11" s="289" customFormat="1" ht="21.6" thickBot="1" x14ac:dyDescent="0.45">
      <c r="E1057" s="359"/>
      <c r="F1057" s="497" t="s">
        <v>216</v>
      </c>
      <c r="G1057" s="496"/>
      <c r="H1057" s="496"/>
      <c r="I1057" s="496"/>
      <c r="J1057" s="496"/>
      <c r="K1057" s="491">
        <f>K1066+K1077+K1094+K1103+K1112+K1126+K1134+K1159+K1163+K1166+K1177</f>
        <v>164.85835500000002</v>
      </c>
    </row>
    <row r="1059" spans="5:11" ht="21" x14ac:dyDescent="0.3">
      <c r="F1059" s="499" t="s">
        <v>510</v>
      </c>
      <c r="G1059" s="141"/>
      <c r="H1059" s="141"/>
      <c r="I1059" s="113"/>
      <c r="J1059" s="131"/>
      <c r="K1059" s="149"/>
    </row>
    <row r="1060" spans="5:11" x14ac:dyDescent="0.3">
      <c r="F1060" s="361" t="s">
        <v>192</v>
      </c>
      <c r="G1060" s="141"/>
      <c r="H1060" s="141"/>
      <c r="I1060" s="113"/>
      <c r="J1060" s="119"/>
      <c r="K1060" s="97"/>
    </row>
    <row r="1061" spans="5:11" hidden="1" x14ac:dyDescent="0.3">
      <c r="F1061" s="361" t="s">
        <v>166</v>
      </c>
      <c r="G1061" s="141"/>
      <c r="H1061" s="141"/>
      <c r="I1061" s="113"/>
      <c r="J1061" s="119"/>
      <c r="K1061" s="97"/>
    </row>
    <row r="1062" spans="5:11" hidden="1" x14ac:dyDescent="0.3">
      <c r="F1062" s="318"/>
      <c r="G1062" s="141"/>
      <c r="H1062" s="141"/>
      <c r="I1062" s="113"/>
      <c r="J1062" s="119"/>
      <c r="K1062" s="97"/>
    </row>
    <row r="1063" spans="5:11" hidden="1" x14ac:dyDescent="0.3">
      <c r="F1063" s="362" t="s">
        <v>167</v>
      </c>
      <c r="G1063" s="141"/>
      <c r="H1063" s="141"/>
      <c r="I1063" s="113"/>
      <c r="J1063" s="119"/>
      <c r="K1063" s="97"/>
    </row>
    <row r="1064" spans="5:11" hidden="1" x14ac:dyDescent="0.3">
      <c r="E1064"/>
      <c r="F1064" s="369"/>
      <c r="G1064" s="141"/>
      <c r="H1064" s="141"/>
      <c r="I1064" s="113"/>
      <c r="J1064" s="119"/>
      <c r="K1064" s="97"/>
    </row>
    <row r="1065" spans="5:11" hidden="1" x14ac:dyDescent="0.3">
      <c r="E1065"/>
      <c r="F1065" s="370" t="s">
        <v>196</v>
      </c>
      <c r="G1065" s="141"/>
      <c r="H1065" s="141"/>
      <c r="I1065" s="113"/>
      <c r="J1065" s="119"/>
      <c r="K1065" s="97"/>
    </row>
    <row r="1066" spans="5:11" ht="16.2" thickBot="1" x14ac:dyDescent="0.35">
      <c r="E1066"/>
      <c r="F1066" s="363" t="s">
        <v>136</v>
      </c>
      <c r="G1066" s="141"/>
      <c r="H1066" s="141"/>
      <c r="I1066" s="113"/>
      <c r="J1066" s="119"/>
      <c r="K1066" s="290">
        <f>J1068+J1069+J1071+J1072+J1074</f>
        <v>17.081980000000001</v>
      </c>
    </row>
    <row r="1067" spans="5:11" ht="15" thickBot="1" x14ac:dyDescent="0.35">
      <c r="E1067"/>
      <c r="F1067" s="364" t="s">
        <v>137</v>
      </c>
      <c r="G1067" s="187" t="s">
        <v>138</v>
      </c>
      <c r="H1067" s="188" t="s">
        <v>139</v>
      </c>
      <c r="I1067" s="113"/>
      <c r="J1067" s="119"/>
      <c r="K1067" s="292"/>
    </row>
    <row r="1068" spans="5:11" ht="15" thickBot="1" x14ac:dyDescent="0.35">
      <c r="E1068"/>
      <c r="F1068" s="365" t="s">
        <v>197</v>
      </c>
      <c r="G1068" s="190">
        <v>43.4</v>
      </c>
      <c r="H1068" s="191">
        <v>43.4</v>
      </c>
      <c r="I1068" s="113">
        <v>94</v>
      </c>
      <c r="J1068" s="133">
        <f>G1068*I1068/1000</f>
        <v>4.0796000000000001</v>
      </c>
      <c r="K1068" s="292"/>
    </row>
    <row r="1069" spans="5:11" ht="15" thickBot="1" x14ac:dyDescent="0.35">
      <c r="E1069"/>
      <c r="F1069" s="365" t="s">
        <v>144</v>
      </c>
      <c r="G1069" s="190">
        <v>96.22</v>
      </c>
      <c r="H1069" s="191">
        <v>96.22</v>
      </c>
      <c r="I1069" s="113">
        <v>69</v>
      </c>
      <c r="J1069" s="133">
        <f>G1069*I1069/1000</f>
        <v>6.6391800000000005</v>
      </c>
      <c r="K1069" s="292"/>
    </row>
    <row r="1070" spans="5:11" ht="15" thickBot="1" x14ac:dyDescent="0.35">
      <c r="E1070"/>
      <c r="F1070" s="365" t="s">
        <v>155</v>
      </c>
      <c r="G1070" s="190">
        <v>63.78</v>
      </c>
      <c r="H1070" s="191">
        <v>63.78</v>
      </c>
      <c r="I1070" s="113">
        <v>0</v>
      </c>
      <c r="J1070" s="133">
        <f>G1070*I1070/1000</f>
        <v>0</v>
      </c>
      <c r="K1070" s="292"/>
    </row>
    <row r="1071" spans="5:11" ht="15" thickBot="1" x14ac:dyDescent="0.35">
      <c r="E1071"/>
      <c r="F1071" s="365" t="s">
        <v>158</v>
      </c>
      <c r="G1071" s="190">
        <v>5.18</v>
      </c>
      <c r="H1071" s="191">
        <v>5.18</v>
      </c>
      <c r="I1071" s="156">
        <v>80</v>
      </c>
      <c r="J1071" s="133">
        <f>G1071*I1071/1000</f>
        <v>0.41439999999999999</v>
      </c>
      <c r="K1071" s="292"/>
    </row>
    <row r="1072" spans="5:11" ht="15" thickBot="1" x14ac:dyDescent="0.35">
      <c r="E1072"/>
      <c r="F1072" s="365" t="s">
        <v>182</v>
      </c>
      <c r="G1072" s="190">
        <v>0.44</v>
      </c>
      <c r="H1072" s="191">
        <v>0.44</v>
      </c>
      <c r="I1072" s="113">
        <v>20</v>
      </c>
      <c r="J1072" s="133">
        <f>G1072*I1072/1000</f>
        <v>8.8000000000000005E-3</v>
      </c>
      <c r="K1072" s="292"/>
    </row>
    <row r="1073" spans="5:11" ht="15" thickBot="1" x14ac:dyDescent="0.35">
      <c r="E1073"/>
      <c r="F1073" s="366" t="s">
        <v>198</v>
      </c>
      <c r="G1073" s="193" t="s">
        <v>147</v>
      </c>
      <c r="H1073" s="194">
        <v>194.6</v>
      </c>
      <c r="I1073" s="113"/>
      <c r="J1073" s="155"/>
      <c r="K1073" s="292"/>
    </row>
    <row r="1074" spans="5:11" ht="15" thickBot="1" x14ac:dyDescent="0.35">
      <c r="E1074"/>
      <c r="F1074" s="365" t="s">
        <v>148</v>
      </c>
      <c r="G1074" s="190">
        <v>5.4</v>
      </c>
      <c r="H1074" s="191">
        <v>5.4</v>
      </c>
      <c r="I1074" s="156">
        <v>1100</v>
      </c>
      <c r="J1074" s="133">
        <f>G1074*I1074/1000</f>
        <v>5.94</v>
      </c>
      <c r="K1074" s="292"/>
    </row>
    <row r="1075" spans="5:11" x14ac:dyDescent="0.3">
      <c r="E1075"/>
      <c r="F1075" s="216"/>
      <c r="G1075" s="119"/>
      <c r="H1075" s="119"/>
      <c r="I1075" s="113"/>
      <c r="J1075" s="119"/>
      <c r="K1075" s="292"/>
    </row>
    <row r="1076" spans="5:11" x14ac:dyDescent="0.3">
      <c r="E1076"/>
      <c r="F1076" s="310"/>
      <c r="K1076" s="293"/>
    </row>
    <row r="1077" spans="5:11" ht="21" x14ac:dyDescent="0.3">
      <c r="F1077" s="445" t="s">
        <v>448</v>
      </c>
      <c r="G1077" s="119"/>
      <c r="H1077" s="119"/>
      <c r="I1077" s="120"/>
      <c r="J1077" s="121"/>
      <c r="K1077" s="449">
        <f>J1084</f>
        <v>3.5700000000000003</v>
      </c>
    </row>
    <row r="1078" spans="5:11" ht="15.6" x14ac:dyDescent="0.3">
      <c r="E1078"/>
      <c r="F1078" s="613" t="s">
        <v>151</v>
      </c>
      <c r="G1078" s="613"/>
      <c r="H1078" s="613"/>
      <c r="I1078" s="613"/>
      <c r="J1078" s="613"/>
      <c r="K1078" s="451"/>
    </row>
    <row r="1079" spans="5:11" ht="16.2" thickBot="1" x14ac:dyDescent="0.35">
      <c r="E1079"/>
      <c r="F1079" s="312" t="s">
        <v>136</v>
      </c>
      <c r="G1079" s="119"/>
      <c r="H1079" s="119"/>
      <c r="I1079" s="120"/>
      <c r="J1079" s="121"/>
      <c r="K1079" s="450"/>
    </row>
    <row r="1080" spans="5:11" ht="16.2" thickBot="1" x14ac:dyDescent="0.35">
      <c r="E1080"/>
      <c r="F1080" s="313" t="s">
        <v>137</v>
      </c>
      <c r="G1080" s="124" t="s">
        <v>138</v>
      </c>
      <c r="H1080" s="125" t="s">
        <v>139</v>
      </c>
      <c r="I1080" s="120"/>
      <c r="J1080" s="121"/>
      <c r="K1080" s="450"/>
    </row>
    <row r="1081" spans="5:11" ht="16.2" thickBot="1" x14ac:dyDescent="0.35">
      <c r="E1081"/>
      <c r="F1081" s="314" t="s">
        <v>153</v>
      </c>
      <c r="G1081" s="127">
        <v>1</v>
      </c>
      <c r="H1081" s="128">
        <v>1</v>
      </c>
      <c r="I1081" s="120" t="s">
        <v>449</v>
      </c>
      <c r="J1081" s="129">
        <f>G1081*I1081/1000</f>
        <v>0.65</v>
      </c>
      <c r="K1081" s="450"/>
    </row>
    <row r="1082" spans="5:11" ht="16.2" thickBot="1" x14ac:dyDescent="0.35">
      <c r="E1082"/>
      <c r="F1082" s="314" t="s">
        <v>155</v>
      </c>
      <c r="G1082" s="127">
        <v>54</v>
      </c>
      <c r="H1082" s="128">
        <v>54</v>
      </c>
      <c r="I1082" s="120"/>
      <c r="J1082" s="121"/>
      <c r="K1082" s="450"/>
    </row>
    <row r="1083" spans="5:11" ht="15.6" x14ac:dyDescent="0.3">
      <c r="E1083"/>
      <c r="F1083" s="315"/>
      <c r="G1083" s="131"/>
      <c r="H1083" s="131"/>
      <c r="I1083" s="120"/>
      <c r="J1083" s="121"/>
      <c r="K1083" s="450"/>
    </row>
    <row r="1084" spans="5:11" ht="21" x14ac:dyDescent="0.3">
      <c r="E1084"/>
      <c r="F1084" s="445" t="s">
        <v>499</v>
      </c>
      <c r="G1084" s="119"/>
      <c r="H1084" s="119"/>
      <c r="I1084" s="120"/>
      <c r="J1084" s="133">
        <f>J1088+J1089+J1090</f>
        <v>3.5700000000000003</v>
      </c>
      <c r="K1084" s="450"/>
    </row>
    <row r="1085" spans="5:11" ht="15.6" x14ac:dyDescent="0.3">
      <c r="E1085"/>
      <c r="F1085" s="613" t="s">
        <v>151</v>
      </c>
      <c r="G1085" s="613"/>
      <c r="H1085" s="613"/>
      <c r="I1085" s="613"/>
      <c r="J1085" s="613"/>
      <c r="K1085" s="450"/>
    </row>
    <row r="1086" spans="5:11" ht="16.2" thickBot="1" x14ac:dyDescent="0.35">
      <c r="E1086"/>
      <c r="F1086" s="312" t="s">
        <v>136</v>
      </c>
      <c r="G1086" s="119"/>
      <c r="H1086" s="119"/>
      <c r="I1086" s="120"/>
      <c r="J1086" s="121"/>
      <c r="K1086" s="450"/>
    </row>
    <row r="1087" spans="5:11" ht="16.2" thickBot="1" x14ac:dyDescent="0.35">
      <c r="E1087"/>
      <c r="F1087" s="313" t="s">
        <v>137</v>
      </c>
      <c r="G1087" s="124" t="s">
        <v>138</v>
      </c>
      <c r="H1087" s="125" t="s">
        <v>139</v>
      </c>
      <c r="I1087" s="120"/>
      <c r="J1087" s="121"/>
      <c r="K1087" s="450"/>
    </row>
    <row r="1088" spans="5:11" ht="16.2" thickBot="1" x14ac:dyDescent="0.35">
      <c r="E1088"/>
      <c r="F1088" s="314" t="s">
        <v>500</v>
      </c>
      <c r="G1088" s="134" t="s">
        <v>147</v>
      </c>
      <c r="H1088" s="128">
        <v>50</v>
      </c>
      <c r="I1088" s="120"/>
      <c r="J1088" s="135">
        <f>J1081</f>
        <v>0.65</v>
      </c>
      <c r="K1088" s="450"/>
    </row>
    <row r="1089" spans="5:11" ht="16.2" thickBot="1" x14ac:dyDescent="0.35">
      <c r="E1089"/>
      <c r="F1089" s="314" t="s">
        <v>158</v>
      </c>
      <c r="G1089" s="127">
        <v>15</v>
      </c>
      <c r="H1089" s="128">
        <v>15</v>
      </c>
      <c r="I1089" s="120" t="s">
        <v>552</v>
      </c>
      <c r="J1089" s="135">
        <f>G1089*I1089/1000</f>
        <v>1.2</v>
      </c>
      <c r="K1089" s="450"/>
    </row>
    <row r="1090" spans="5:11" ht="16.2" thickBot="1" x14ac:dyDescent="0.35">
      <c r="E1090"/>
      <c r="F1090" s="314" t="s">
        <v>160</v>
      </c>
      <c r="G1090" s="127">
        <v>8</v>
      </c>
      <c r="H1090" s="128">
        <v>7</v>
      </c>
      <c r="I1090" s="120" t="s">
        <v>420</v>
      </c>
      <c r="J1090" s="135">
        <f>G1090*I1090/1000</f>
        <v>1.72</v>
      </c>
      <c r="K1090" s="450"/>
    </row>
    <row r="1091" spans="5:11" ht="16.2" thickBot="1" x14ac:dyDescent="0.35">
      <c r="E1091"/>
      <c r="F1091" s="314" t="s">
        <v>155</v>
      </c>
      <c r="G1091" s="127">
        <v>150</v>
      </c>
      <c r="H1091" s="128">
        <v>150</v>
      </c>
      <c r="I1091" s="120"/>
      <c r="J1091" s="121"/>
      <c r="K1091" s="450"/>
    </row>
    <row r="1092" spans="5:11" x14ac:dyDescent="0.3">
      <c r="E1092"/>
      <c r="F1092" s="310"/>
      <c r="K1092" s="293"/>
    </row>
    <row r="1093" spans="5:11" x14ac:dyDescent="0.3">
      <c r="E1093"/>
      <c r="F1093" s="310"/>
      <c r="K1093" s="293"/>
    </row>
    <row r="1094" spans="5:11" ht="21" x14ac:dyDescent="0.3">
      <c r="E1094"/>
      <c r="F1094" s="485" t="s">
        <v>501</v>
      </c>
      <c r="G1094" s="169"/>
      <c r="H1094" s="169"/>
      <c r="I1094" s="161"/>
      <c r="J1094" s="121"/>
      <c r="K1094" s="290">
        <f>J1095+J1096+J1097</f>
        <v>16.206250000000001</v>
      </c>
    </row>
    <row r="1095" spans="5:11" x14ac:dyDescent="0.3">
      <c r="E1095"/>
      <c r="F1095" s="342" t="s">
        <v>502</v>
      </c>
      <c r="G1095" s="137">
        <v>37.5</v>
      </c>
      <c r="H1095" s="169">
        <v>37.5</v>
      </c>
      <c r="I1095" s="161"/>
      <c r="J1095" s="133">
        <f>G1095*I1095/1000</f>
        <v>0</v>
      </c>
      <c r="K1095" s="292"/>
    </row>
    <row r="1096" spans="5:11" x14ac:dyDescent="0.3">
      <c r="E1096"/>
      <c r="F1096" s="342" t="s">
        <v>503</v>
      </c>
      <c r="G1096" s="137">
        <v>37.5</v>
      </c>
      <c r="H1096" s="169">
        <v>37.5</v>
      </c>
      <c r="I1096" s="161" t="s">
        <v>563</v>
      </c>
      <c r="J1096" s="133">
        <f>G1096*I1096/1000</f>
        <v>2.4562499999999998</v>
      </c>
      <c r="K1096" s="292"/>
    </row>
    <row r="1097" spans="5:11" x14ac:dyDescent="0.3">
      <c r="E1097"/>
      <c r="F1097" s="342" t="s">
        <v>186</v>
      </c>
      <c r="G1097" s="121">
        <v>12.5</v>
      </c>
      <c r="H1097" s="169">
        <v>12.5</v>
      </c>
      <c r="I1097" s="161" t="s">
        <v>554</v>
      </c>
      <c r="J1097" s="133">
        <f>G1097*I1097/1000</f>
        <v>13.75</v>
      </c>
      <c r="K1097" s="292"/>
    </row>
    <row r="1098" spans="5:11" x14ac:dyDescent="0.3">
      <c r="E1098"/>
      <c r="F1098" s="342"/>
      <c r="G1098" s="121"/>
      <c r="H1098" s="169"/>
      <c r="I1098" s="161"/>
      <c r="J1098" s="133"/>
      <c r="K1098" s="292"/>
    </row>
    <row r="1099" spans="5:11" ht="21" hidden="1" x14ac:dyDescent="0.4">
      <c r="F1099" s="455" t="s">
        <v>466</v>
      </c>
      <c r="J1099" s="135"/>
      <c r="K1099" s="448"/>
    </row>
    <row r="1100" spans="5:11" hidden="1" x14ac:dyDescent="0.3">
      <c r="F1100" s="310" t="s">
        <v>467</v>
      </c>
      <c r="H1100">
        <v>100</v>
      </c>
      <c r="I1100">
        <v>320</v>
      </c>
      <c r="J1100" s="135">
        <f t="shared" ref="J1100" si="37">G1100*I1100/1000</f>
        <v>0</v>
      </c>
      <c r="K1100" s="432">
        <f>G1100*I1100/1000</f>
        <v>0</v>
      </c>
    </row>
    <row r="1101" spans="5:11" x14ac:dyDescent="0.3">
      <c r="F1101" s="310"/>
      <c r="J1101" s="503"/>
      <c r="K1101" s="439"/>
    </row>
    <row r="1102" spans="5:11" ht="15" thickBot="1" x14ac:dyDescent="0.35">
      <c r="F1102" s="310"/>
      <c r="J1102" s="503"/>
      <c r="K1102" s="439"/>
    </row>
    <row r="1103" spans="5:11" ht="21.6" thickBot="1" x14ac:dyDescent="0.35">
      <c r="E1103" s="447" t="s">
        <v>455</v>
      </c>
      <c r="F1103" s="456" t="s">
        <v>456</v>
      </c>
      <c r="K1103" s="432">
        <f>J1105+J1106+J1108+J1109</f>
        <v>11.255899999999999</v>
      </c>
    </row>
    <row r="1104" spans="5:11" ht="15" thickBot="1" x14ac:dyDescent="0.35">
      <c r="E1104"/>
      <c r="F1104" s="320" t="s">
        <v>137</v>
      </c>
      <c r="G1104" s="106" t="s">
        <v>138</v>
      </c>
      <c r="H1104" s="107" t="s">
        <v>139</v>
      </c>
    </row>
    <row r="1105" spans="5:11" ht="15.75" customHeight="1" thickBot="1" x14ac:dyDescent="0.35">
      <c r="E1105"/>
      <c r="F1105" s="321" t="s">
        <v>246</v>
      </c>
      <c r="G1105" s="111">
        <v>57</v>
      </c>
      <c r="H1105" s="112">
        <v>48</v>
      </c>
      <c r="I1105">
        <v>100</v>
      </c>
      <c r="J1105" s="158">
        <f>G1105*I1105/1000</f>
        <v>5.7</v>
      </c>
    </row>
    <row r="1106" spans="5:11" ht="15" thickBot="1" x14ac:dyDescent="0.35">
      <c r="E1106"/>
      <c r="F1106" s="321" t="s">
        <v>247</v>
      </c>
      <c r="G1106" s="111">
        <v>44</v>
      </c>
      <c r="H1106" s="112">
        <v>35</v>
      </c>
      <c r="I1106">
        <v>95</v>
      </c>
      <c r="J1106" s="158">
        <f t="shared" ref="J1106" si="38">G1106*I1106/1000</f>
        <v>4.18</v>
      </c>
    </row>
    <row r="1107" spans="5:11" ht="15" thickBot="1" x14ac:dyDescent="0.35">
      <c r="E1107"/>
      <c r="F1107" s="321" t="s">
        <v>248</v>
      </c>
      <c r="G1107" s="111">
        <v>15</v>
      </c>
      <c r="H1107" s="112">
        <v>12</v>
      </c>
      <c r="J1107" s="158"/>
    </row>
    <row r="1108" spans="5:11" ht="15" thickBot="1" x14ac:dyDescent="0.35">
      <c r="E1108"/>
      <c r="F1108" s="321" t="s">
        <v>249</v>
      </c>
      <c r="G1108" s="111">
        <v>14</v>
      </c>
      <c r="H1108" s="112">
        <v>12</v>
      </c>
      <c r="I1108">
        <v>35</v>
      </c>
      <c r="J1108" s="158">
        <f t="shared" ref="J1108:J1109" si="39">G1108*I1108/1000</f>
        <v>0.49</v>
      </c>
    </row>
    <row r="1109" spans="5:11" ht="15" thickBot="1" x14ac:dyDescent="0.35">
      <c r="E1109"/>
      <c r="F1109" s="321" t="s">
        <v>250</v>
      </c>
      <c r="G1109" s="111">
        <v>5</v>
      </c>
      <c r="H1109" s="112">
        <v>5</v>
      </c>
      <c r="I1109">
        <v>177.18</v>
      </c>
      <c r="J1109" s="158">
        <f t="shared" si="39"/>
        <v>0.88590000000000013</v>
      </c>
    </row>
    <row r="1110" spans="5:11" x14ac:dyDescent="0.3">
      <c r="E1110"/>
      <c r="K1110" s="293"/>
    </row>
    <row r="1112" spans="5:11" ht="21.6" thickBot="1" x14ac:dyDescent="0.35">
      <c r="E1112"/>
      <c r="F1112" s="456" t="s">
        <v>354</v>
      </c>
      <c r="K1112" s="490">
        <f>J1114+J1115+J1117+J1118+J1119+J1120+J1121+J1122</f>
        <v>8.958400000000001</v>
      </c>
    </row>
    <row r="1113" spans="5:11" ht="15" thickBot="1" x14ac:dyDescent="0.35">
      <c r="E1113"/>
      <c r="F1113" s="323" t="s">
        <v>137</v>
      </c>
      <c r="G1113" s="249" t="s">
        <v>138</v>
      </c>
      <c r="H1113" s="250" t="s">
        <v>139</v>
      </c>
      <c r="K1113" s="293"/>
    </row>
    <row r="1114" spans="5:11" ht="15" thickBot="1" x14ac:dyDescent="0.35">
      <c r="E1114"/>
      <c r="F1114" s="321" t="s">
        <v>355</v>
      </c>
      <c r="G1114" s="251">
        <v>50</v>
      </c>
      <c r="H1114" s="252">
        <v>40</v>
      </c>
      <c r="I1114">
        <v>40</v>
      </c>
      <c r="J1114" s="158">
        <f>G1114*I1114/1000</f>
        <v>2</v>
      </c>
      <c r="K1114" s="293"/>
    </row>
    <row r="1115" spans="5:11" ht="15" thickBot="1" x14ac:dyDescent="0.35">
      <c r="E1115"/>
      <c r="F1115" s="321" t="s">
        <v>289</v>
      </c>
      <c r="G1115" s="251">
        <v>25</v>
      </c>
      <c r="H1115" s="252">
        <v>20</v>
      </c>
      <c r="I1115">
        <v>55</v>
      </c>
      <c r="J1115" s="158">
        <f t="shared" ref="J1115:J1122" si="40">G1115*I1115/1000</f>
        <v>1.375</v>
      </c>
      <c r="K1115" s="293"/>
    </row>
    <row r="1116" spans="5:11" ht="15" hidden="1" thickBot="1" x14ac:dyDescent="0.35">
      <c r="E1116"/>
      <c r="F1116" s="321" t="s">
        <v>356</v>
      </c>
      <c r="G1116" s="251">
        <v>21.5</v>
      </c>
      <c r="H1116" s="252">
        <v>15</v>
      </c>
      <c r="J1116">
        <f t="shared" si="40"/>
        <v>0</v>
      </c>
      <c r="K1116" s="293"/>
    </row>
    <row r="1117" spans="5:11" ht="15" thickBot="1" x14ac:dyDescent="0.35">
      <c r="E1117"/>
      <c r="F1117" s="321" t="s">
        <v>253</v>
      </c>
      <c r="G1117" s="251">
        <v>26.75</v>
      </c>
      <c r="H1117" s="252">
        <v>20</v>
      </c>
      <c r="I1117">
        <v>70</v>
      </c>
      <c r="J1117" s="158">
        <f t="shared" si="40"/>
        <v>1.8725000000000001</v>
      </c>
      <c r="K1117" s="293"/>
    </row>
    <row r="1118" spans="5:11" ht="15" thickBot="1" x14ac:dyDescent="0.35">
      <c r="E1118"/>
      <c r="F1118" s="321" t="s">
        <v>259</v>
      </c>
      <c r="G1118" s="251">
        <v>15.75</v>
      </c>
      <c r="H1118" s="252">
        <v>12.5</v>
      </c>
      <c r="I1118">
        <v>40</v>
      </c>
      <c r="J1118" s="158">
        <f t="shared" si="40"/>
        <v>0.63</v>
      </c>
      <c r="K1118" s="293"/>
    </row>
    <row r="1119" spans="5:11" ht="15" thickBot="1" x14ac:dyDescent="0.35">
      <c r="E1119"/>
      <c r="F1119" s="321" t="s">
        <v>260</v>
      </c>
      <c r="G1119" s="251">
        <v>12</v>
      </c>
      <c r="H1119" s="252">
        <v>10</v>
      </c>
      <c r="I1119">
        <v>35</v>
      </c>
      <c r="J1119" s="158">
        <f t="shared" si="40"/>
        <v>0.42</v>
      </c>
      <c r="K1119" s="293"/>
    </row>
    <row r="1120" spans="5:11" ht="15" thickBot="1" x14ac:dyDescent="0.35">
      <c r="E1120"/>
      <c r="F1120" s="321" t="s">
        <v>250</v>
      </c>
      <c r="G1120" s="251">
        <v>5</v>
      </c>
      <c r="H1120" s="252">
        <v>5</v>
      </c>
      <c r="I1120">
        <v>177.18</v>
      </c>
      <c r="J1120" s="158">
        <f t="shared" si="40"/>
        <v>0.88590000000000013</v>
      </c>
      <c r="K1120" s="293"/>
    </row>
    <row r="1121" spans="5:11" ht="15" thickBot="1" x14ac:dyDescent="0.35">
      <c r="E1121"/>
      <c r="F1121" s="321" t="s">
        <v>158</v>
      </c>
      <c r="G1121" s="251">
        <v>2.5</v>
      </c>
      <c r="H1121" s="252">
        <v>2.5</v>
      </c>
      <c r="I1121">
        <v>80</v>
      </c>
      <c r="J1121" s="158">
        <f t="shared" si="40"/>
        <v>0.2</v>
      </c>
      <c r="K1121" s="293"/>
    </row>
    <row r="1122" spans="5:11" ht="15" thickBot="1" x14ac:dyDescent="0.35">
      <c r="E1122"/>
      <c r="F1122" s="321" t="s">
        <v>290</v>
      </c>
      <c r="G1122" s="251">
        <v>7.5</v>
      </c>
      <c r="H1122" s="252">
        <v>7.5</v>
      </c>
      <c r="I1122">
        <v>210</v>
      </c>
      <c r="J1122" s="158">
        <f t="shared" si="40"/>
        <v>1.575</v>
      </c>
      <c r="K1122" s="293"/>
    </row>
    <row r="1123" spans="5:11" ht="15" thickBot="1" x14ac:dyDescent="0.35">
      <c r="E1123"/>
      <c r="F1123" s="321" t="s">
        <v>155</v>
      </c>
      <c r="G1123" s="251">
        <v>200</v>
      </c>
      <c r="H1123" s="252">
        <v>200</v>
      </c>
      <c r="K1123" s="293"/>
    </row>
    <row r="1124" spans="5:11" ht="15" thickBot="1" x14ac:dyDescent="0.35">
      <c r="E1124"/>
      <c r="F1124" s="321" t="s">
        <v>291</v>
      </c>
      <c r="G1124" s="251">
        <v>200</v>
      </c>
      <c r="H1124" s="252">
        <v>200</v>
      </c>
      <c r="K1124" s="293"/>
    </row>
    <row r="1126" spans="5:11" ht="21" x14ac:dyDescent="0.3">
      <c r="E1126"/>
      <c r="F1126" s="456" t="s">
        <v>496</v>
      </c>
      <c r="K1126" s="432">
        <f>J1129+J1131+J1132</f>
        <v>13.98</v>
      </c>
    </row>
    <row r="1127" spans="5:11" ht="15" thickBot="1" x14ac:dyDescent="0.35">
      <c r="E1127"/>
      <c r="F1127" s="322" t="s">
        <v>136</v>
      </c>
    </row>
    <row r="1128" spans="5:11" ht="15" thickBot="1" x14ac:dyDescent="0.35">
      <c r="E1128"/>
      <c r="F1128" s="323" t="s">
        <v>137</v>
      </c>
      <c r="G1128" s="249" t="s">
        <v>138</v>
      </c>
      <c r="H1128" s="250" t="s">
        <v>139</v>
      </c>
    </row>
    <row r="1129" spans="5:11" ht="15" thickBot="1" x14ac:dyDescent="0.35">
      <c r="E1129"/>
      <c r="F1129" s="321" t="s">
        <v>334</v>
      </c>
      <c r="G1129" s="251">
        <v>68</v>
      </c>
      <c r="H1129" s="252">
        <v>68</v>
      </c>
      <c r="I1129">
        <v>59</v>
      </c>
      <c r="J1129" s="158">
        <f>G1129*I1129/1000</f>
        <v>4.0119999999999996</v>
      </c>
    </row>
    <row r="1130" spans="5:11" ht="15" thickBot="1" x14ac:dyDescent="0.35">
      <c r="E1130"/>
      <c r="F1130" s="321" t="s">
        <v>155</v>
      </c>
      <c r="G1130" s="251">
        <v>408</v>
      </c>
      <c r="H1130" s="252">
        <v>408</v>
      </c>
      <c r="J1130" s="158"/>
    </row>
    <row r="1131" spans="5:11" ht="15" thickBot="1" x14ac:dyDescent="0.35">
      <c r="E1131"/>
      <c r="F1131" s="321" t="s">
        <v>265</v>
      </c>
      <c r="G1131" s="251">
        <v>3.4</v>
      </c>
      <c r="H1131" s="252">
        <v>3.4</v>
      </c>
      <c r="I1131">
        <v>20</v>
      </c>
      <c r="J1131" s="158">
        <f>G1131*I1131/1000</f>
        <v>6.8000000000000005E-2</v>
      </c>
    </row>
    <row r="1132" spans="5:11" ht="15" thickBot="1" x14ac:dyDescent="0.35">
      <c r="E1132"/>
      <c r="F1132" s="321" t="s">
        <v>148</v>
      </c>
      <c r="G1132" s="251">
        <v>9</v>
      </c>
      <c r="H1132" s="252">
        <v>9</v>
      </c>
      <c r="I1132">
        <v>1100</v>
      </c>
      <c r="J1132" s="158">
        <f>G1132*I1132/1000</f>
        <v>9.9</v>
      </c>
    </row>
    <row r="1134" spans="5:11" ht="21" x14ac:dyDescent="0.3">
      <c r="E1134"/>
      <c r="F1134" s="446" t="s">
        <v>404</v>
      </c>
      <c r="K1134" s="432">
        <f>J1145+J1150+J1151+J1153+J1155+J1156</f>
        <v>43.791824999999996</v>
      </c>
    </row>
    <row r="1135" spans="5:11" hidden="1" x14ac:dyDescent="0.3">
      <c r="E1135"/>
      <c r="F1135" s="354" t="s">
        <v>129</v>
      </c>
    </row>
    <row r="1136" spans="5:11" hidden="1" x14ac:dyDescent="0.3">
      <c r="E1136"/>
      <c r="K1136"/>
    </row>
    <row r="1137" spans="5:11" hidden="1" x14ac:dyDescent="0.3">
      <c r="E1137"/>
      <c r="F1137" s="325" t="s">
        <v>130</v>
      </c>
      <c r="K1137"/>
    </row>
    <row r="1138" spans="5:11" hidden="1" x14ac:dyDescent="0.3">
      <c r="E1138"/>
      <c r="F1138" s="328" t="s">
        <v>131</v>
      </c>
      <c r="K1138"/>
    </row>
    <row r="1139" spans="5:11" hidden="1" x14ac:dyDescent="0.3">
      <c r="E1139"/>
      <c r="F1139" s="328" t="s">
        <v>132</v>
      </c>
      <c r="K1139"/>
    </row>
    <row r="1140" spans="5:11" hidden="1" x14ac:dyDescent="0.3">
      <c r="E1140"/>
      <c r="F1140" s="354" t="s">
        <v>405</v>
      </c>
      <c r="K1140"/>
    </row>
    <row r="1141" spans="5:11" ht="15.6" thickBot="1" x14ac:dyDescent="0.35">
      <c r="E1141"/>
      <c r="F1141" s="355" t="s">
        <v>273</v>
      </c>
      <c r="K1141"/>
    </row>
    <row r="1142" spans="5:11" ht="15" thickBot="1" x14ac:dyDescent="0.35">
      <c r="E1142"/>
      <c r="F1142" s="320" t="s">
        <v>137</v>
      </c>
      <c r="G1142" s="106" t="s">
        <v>138</v>
      </c>
      <c r="H1142" s="107" t="s">
        <v>139</v>
      </c>
      <c r="K1142"/>
    </row>
    <row r="1143" spans="5:11" ht="15" thickBot="1" x14ac:dyDescent="0.35">
      <c r="E1143"/>
      <c r="F1143" s="321" t="s">
        <v>518</v>
      </c>
      <c r="G1143" s="111"/>
      <c r="H1143" s="112"/>
      <c r="K1143"/>
    </row>
    <row r="1144" spans="5:11" ht="15" thickBot="1" x14ac:dyDescent="0.35">
      <c r="E1144"/>
      <c r="F1144" s="321" t="s">
        <v>371</v>
      </c>
      <c r="G1144" s="111">
        <v>158.75</v>
      </c>
      <c r="H1144" s="112">
        <v>73.75</v>
      </c>
      <c r="K1144"/>
    </row>
    <row r="1145" spans="5:11" ht="15" thickBot="1" x14ac:dyDescent="0.35">
      <c r="E1145"/>
      <c r="F1145" s="321" t="s">
        <v>406</v>
      </c>
      <c r="G1145" s="111">
        <v>126.25</v>
      </c>
      <c r="H1145" s="112">
        <v>73.75</v>
      </c>
      <c r="I1145">
        <v>290</v>
      </c>
      <c r="J1145" s="158">
        <f>G1145*I1145/1000</f>
        <v>36.612499999999997</v>
      </c>
      <c r="K1145"/>
    </row>
    <row r="1146" spans="5:11" ht="15" hidden="1" thickBot="1" x14ac:dyDescent="0.35">
      <c r="E1146"/>
      <c r="F1146" s="321" t="s">
        <v>372</v>
      </c>
      <c r="G1146" s="111">
        <v>106</v>
      </c>
      <c r="H1146" s="301">
        <v>73.8</v>
      </c>
      <c r="K1146"/>
    </row>
    <row r="1147" spans="5:11" ht="15" hidden="1" thickBot="1" x14ac:dyDescent="0.35">
      <c r="E1147"/>
      <c r="F1147" s="321" t="s">
        <v>407</v>
      </c>
      <c r="G1147" s="111">
        <v>105</v>
      </c>
      <c r="H1147" s="301">
        <v>73.8</v>
      </c>
      <c r="K1147"/>
    </row>
    <row r="1148" spans="5:11" ht="15" hidden="1" thickBot="1" x14ac:dyDescent="0.35">
      <c r="E1148"/>
      <c r="F1148" s="321" t="s">
        <v>373</v>
      </c>
      <c r="G1148" s="111">
        <v>75</v>
      </c>
      <c r="H1148" s="301">
        <v>73.8</v>
      </c>
      <c r="K1148"/>
    </row>
    <row r="1149" spans="5:11" ht="15" thickBot="1" x14ac:dyDescent="0.35">
      <c r="E1149"/>
      <c r="F1149" s="330" t="s">
        <v>408</v>
      </c>
      <c r="G1149" s="116" t="s">
        <v>147</v>
      </c>
      <c r="H1149" s="258" t="s">
        <v>147</v>
      </c>
      <c r="K1149"/>
    </row>
    <row r="1150" spans="5:11" ht="15" thickBot="1" x14ac:dyDescent="0.35">
      <c r="E1150"/>
      <c r="F1150" s="321" t="s">
        <v>278</v>
      </c>
      <c r="G1150" s="111">
        <v>18.75</v>
      </c>
      <c r="H1150" s="112">
        <v>18.75</v>
      </c>
      <c r="I1150">
        <v>55.1</v>
      </c>
      <c r="J1150" s="158">
        <f t="shared" ref="J1150:J1156" si="41">G1150*I1150/1000</f>
        <v>1.0331250000000001</v>
      </c>
      <c r="K1150"/>
    </row>
    <row r="1151" spans="5:11" ht="15" thickBot="1" x14ac:dyDescent="0.35">
      <c r="E1151"/>
      <c r="F1151" s="321" t="s">
        <v>279</v>
      </c>
      <c r="G1151" s="111">
        <v>26.25</v>
      </c>
      <c r="H1151" s="112">
        <v>26.25</v>
      </c>
      <c r="J1151" s="158">
        <f t="shared" si="41"/>
        <v>0</v>
      </c>
      <c r="K1151"/>
    </row>
    <row r="1152" spans="5:11" ht="15" thickBot="1" x14ac:dyDescent="0.35">
      <c r="E1152"/>
      <c r="F1152" s="321" t="s">
        <v>145</v>
      </c>
      <c r="G1152" s="111">
        <v>26.25</v>
      </c>
      <c r="H1152" s="112">
        <v>26.25</v>
      </c>
      <c r="I1152">
        <v>0</v>
      </c>
      <c r="J1152" s="158">
        <f t="shared" si="41"/>
        <v>0</v>
      </c>
    </row>
    <row r="1153" spans="5:11" ht="15" thickBot="1" x14ac:dyDescent="0.35">
      <c r="E1153"/>
      <c r="F1153" s="321" t="s">
        <v>280</v>
      </c>
      <c r="G1153" s="111">
        <v>10</v>
      </c>
      <c r="H1153" s="112">
        <v>10</v>
      </c>
      <c r="I1153">
        <v>200</v>
      </c>
      <c r="J1153" s="158">
        <f t="shared" si="41"/>
        <v>2</v>
      </c>
    </row>
    <row r="1154" spans="5:11" ht="15" thickBot="1" x14ac:dyDescent="0.35">
      <c r="E1154"/>
      <c r="F1154" s="330" t="s">
        <v>281</v>
      </c>
      <c r="G1154" s="116" t="s">
        <v>147</v>
      </c>
      <c r="H1154" s="117">
        <v>125</v>
      </c>
    </row>
    <row r="1155" spans="5:11" ht="15" thickBot="1" x14ac:dyDescent="0.35">
      <c r="E1155"/>
      <c r="F1155" s="321" t="s">
        <v>148</v>
      </c>
      <c r="G1155" s="111">
        <v>3.75</v>
      </c>
      <c r="H1155" s="112">
        <v>3.75</v>
      </c>
      <c r="I1155">
        <v>1100</v>
      </c>
      <c r="J1155" s="158">
        <f t="shared" si="41"/>
        <v>4.125</v>
      </c>
    </row>
    <row r="1156" spans="5:11" ht="15" thickBot="1" x14ac:dyDescent="0.35">
      <c r="E1156"/>
      <c r="F1156" s="321" t="s">
        <v>265</v>
      </c>
      <c r="G1156" s="159">
        <v>1.06</v>
      </c>
      <c r="H1156" s="159">
        <v>1.06</v>
      </c>
      <c r="I1156">
        <v>20</v>
      </c>
      <c r="J1156" s="158">
        <f t="shared" si="41"/>
        <v>2.1200000000000004E-2</v>
      </c>
    </row>
    <row r="1158" spans="5:11" ht="21" x14ac:dyDescent="0.4">
      <c r="F1158" s="455" t="s">
        <v>509</v>
      </c>
    </row>
    <row r="1159" spans="5:11" ht="22.2" customHeight="1" x14ac:dyDescent="0.3">
      <c r="F1159" s="303" t="s">
        <v>282</v>
      </c>
      <c r="G1159" s="159">
        <v>200</v>
      </c>
      <c r="H1159" s="159">
        <v>200</v>
      </c>
      <c r="I1159">
        <v>64</v>
      </c>
      <c r="K1159" s="432">
        <f t="shared" ref="K1159" si="42">G1159*I1159/1000</f>
        <v>12.8</v>
      </c>
    </row>
    <row r="1162" spans="5:11" ht="21" x14ac:dyDescent="0.4">
      <c r="F1162" s="455" t="s">
        <v>539</v>
      </c>
      <c r="K1162" s="452"/>
    </row>
    <row r="1163" spans="5:11" ht="15.6" x14ac:dyDescent="0.3">
      <c r="E1163"/>
      <c r="F1163" s="303" t="s">
        <v>14</v>
      </c>
      <c r="G1163" s="461">
        <v>60</v>
      </c>
      <c r="I1163">
        <v>35.9</v>
      </c>
      <c r="K1163" s="453">
        <f t="shared" ref="K1163" si="43">G1163*I1163/1000</f>
        <v>2.1539999999999999</v>
      </c>
    </row>
    <row r="1164" spans="5:11" ht="15" thickBot="1" x14ac:dyDescent="0.35"/>
    <row r="1165" spans="5:11" ht="21.6" thickBot="1" x14ac:dyDescent="0.45">
      <c r="E1165" s="447" t="s">
        <v>532</v>
      </c>
      <c r="F1165" s="455" t="s">
        <v>537</v>
      </c>
      <c r="K1165" s="448"/>
    </row>
    <row r="1166" spans="5:11" x14ac:dyDescent="0.3">
      <c r="K1166" s="432">
        <f>J1170+J1171+J1172</f>
        <v>11.100000000000001</v>
      </c>
    </row>
    <row r="1167" spans="5:11" ht="24.75" customHeight="1" x14ac:dyDescent="0.3">
      <c r="F1167" s="661" t="s">
        <v>284</v>
      </c>
      <c r="G1167" s="662" t="s">
        <v>285</v>
      </c>
      <c r="H1167" s="663"/>
      <c r="K1167"/>
    </row>
    <row r="1168" spans="5:11" x14ac:dyDescent="0.3">
      <c r="F1168" s="661"/>
      <c r="G1168" s="664">
        <v>1</v>
      </c>
      <c r="H1168" s="665"/>
      <c r="K1168"/>
    </row>
    <row r="1169" spans="6:13" x14ac:dyDescent="0.3">
      <c r="F1169" s="661"/>
      <c r="G1169" s="510" t="s">
        <v>138</v>
      </c>
      <c r="H1169" s="510" t="s">
        <v>139</v>
      </c>
      <c r="K1169"/>
    </row>
    <row r="1170" spans="6:13" x14ac:dyDescent="0.3">
      <c r="F1170" s="511" t="s">
        <v>534</v>
      </c>
      <c r="G1170" s="512">
        <v>5</v>
      </c>
      <c r="H1170" s="512">
        <v>5</v>
      </c>
      <c r="I1170">
        <v>520</v>
      </c>
      <c r="J1170">
        <f>G1170*I1170/1000</f>
        <v>2.6</v>
      </c>
      <c r="K1170"/>
    </row>
    <row r="1171" spans="6:13" x14ac:dyDescent="0.3">
      <c r="F1171" s="511" t="s">
        <v>535</v>
      </c>
      <c r="G1171" s="512">
        <v>20</v>
      </c>
      <c r="H1171" s="512">
        <v>20</v>
      </c>
      <c r="I1171">
        <v>80</v>
      </c>
      <c r="J1171">
        <f>G1171*I1171/1000</f>
        <v>1.6</v>
      </c>
      <c r="K1171"/>
    </row>
    <row r="1172" spans="6:13" x14ac:dyDescent="0.3">
      <c r="F1172" s="511" t="s">
        <v>536</v>
      </c>
      <c r="G1172" s="512">
        <v>100</v>
      </c>
      <c r="H1172" s="512">
        <v>100</v>
      </c>
      <c r="I1172">
        <v>69</v>
      </c>
      <c r="J1172" s="158">
        <f>G1172*I1172/1000</f>
        <v>6.9</v>
      </c>
      <c r="K1172"/>
    </row>
    <row r="1173" spans="6:13" x14ac:dyDescent="0.3">
      <c r="F1173" s="511" t="s">
        <v>155</v>
      </c>
      <c r="G1173" s="512">
        <v>120</v>
      </c>
      <c r="H1173" s="512">
        <v>120</v>
      </c>
      <c r="K1173"/>
    </row>
    <row r="1174" spans="6:13" x14ac:dyDescent="0.3">
      <c r="F1174" s="513" t="s">
        <v>435</v>
      </c>
      <c r="G1174" s="513" t="s">
        <v>147</v>
      </c>
      <c r="H1174" s="514">
        <v>200</v>
      </c>
      <c r="K1174"/>
    </row>
    <row r="1175" spans="6:13" x14ac:dyDescent="0.3">
      <c r="K1175" s="448"/>
    </row>
    <row r="1176" spans="6:13" x14ac:dyDescent="0.3">
      <c r="K1176" s="448"/>
    </row>
    <row r="1177" spans="6:13" x14ac:dyDescent="0.3">
      <c r="F1177" s="509" t="s">
        <v>560</v>
      </c>
      <c r="G1177">
        <v>65</v>
      </c>
      <c r="I1177">
        <v>23.96</v>
      </c>
      <c r="K1177" s="92">
        <f>I1177</f>
        <v>23.96</v>
      </c>
    </row>
    <row r="1181" spans="6:13" x14ac:dyDescent="0.3">
      <c r="K1181" s="275">
        <f>G106+G233+G353+G467+G587+G724+G829+G939+G1054+G1177</f>
        <v>650</v>
      </c>
      <c r="M1181">
        <f>I106+I233+I353+I467+I587+I724+I829+I939+I1054+I1177</f>
        <v>221.13</v>
      </c>
    </row>
    <row r="1182" spans="6:13" x14ac:dyDescent="0.3">
      <c r="K1182" s="275">
        <f>K1181/10</f>
        <v>65</v>
      </c>
      <c r="M1182">
        <f>M1181/10</f>
        <v>22.113</v>
      </c>
    </row>
    <row r="1184" spans="6:13" x14ac:dyDescent="0.3">
      <c r="M1184">
        <f>M1182/K1182*1000</f>
        <v>340.2</v>
      </c>
    </row>
  </sheetData>
  <mergeCells count="57">
    <mergeCell ref="F1167:F1169"/>
    <mergeCell ref="G1167:H1167"/>
    <mergeCell ref="G1168:H1168"/>
    <mergeCell ref="F1000:G1000"/>
    <mergeCell ref="F262:J262"/>
    <mergeCell ref="F373:J373"/>
    <mergeCell ref="F380:J380"/>
    <mergeCell ref="F501:J501"/>
    <mergeCell ref="G275:H275"/>
    <mergeCell ref="G276:H276"/>
    <mergeCell ref="G638:H638"/>
    <mergeCell ref="G639:H639"/>
    <mergeCell ref="F751:J751"/>
    <mergeCell ref="F993:G993"/>
    <mergeCell ref="F994:G994"/>
    <mergeCell ref="F995:G995"/>
    <mergeCell ref="G982:H982"/>
    <mergeCell ref="F223:F225"/>
    <mergeCell ref="G223:H223"/>
    <mergeCell ref="G224:H224"/>
    <mergeCell ref="F714:F716"/>
    <mergeCell ref="G714:H714"/>
    <mergeCell ref="G715:H715"/>
    <mergeCell ref="F929:F931"/>
    <mergeCell ref="G929:H929"/>
    <mergeCell ref="G930:H930"/>
    <mergeCell ref="F457:F459"/>
    <mergeCell ref="G457:H457"/>
    <mergeCell ref="G458:H458"/>
    <mergeCell ref="F969:J969"/>
    <mergeCell ref="G981:H981"/>
    <mergeCell ref="F999:G999"/>
    <mergeCell ref="F337:F339"/>
    <mergeCell ref="G337:H337"/>
    <mergeCell ref="G338:H338"/>
    <mergeCell ref="G867:H867"/>
    <mergeCell ref="F760:J760"/>
    <mergeCell ref="G515:H515"/>
    <mergeCell ref="G516:H516"/>
    <mergeCell ref="F700:F702"/>
    <mergeCell ref="G700:H700"/>
    <mergeCell ref="G701:H701"/>
    <mergeCell ref="F744:J744"/>
    <mergeCell ref="F996:G996"/>
    <mergeCell ref="F997:G997"/>
    <mergeCell ref="F998:G998"/>
    <mergeCell ref="G868:H868"/>
    <mergeCell ref="F17:J17"/>
    <mergeCell ref="F24:J24"/>
    <mergeCell ref="F148:J148"/>
    <mergeCell ref="G163:H163"/>
    <mergeCell ref="G164:H164"/>
    <mergeCell ref="F1039:F1041"/>
    <mergeCell ref="G1039:H1039"/>
    <mergeCell ref="G1040:H1040"/>
    <mergeCell ref="F1078:J1078"/>
    <mergeCell ref="F1085:J1085"/>
  </mergeCells>
  <hyperlinks>
    <hyperlink ref="F7" r:id="rId1" tooltip="Открыть страницу о продукте" display="https://pbprog.ru/tk/pi-1651"/>
    <hyperlink ref="F8" r:id="rId2" tooltip="Открыть страницу о продукте" display="https://pbprog.ru/tk/pi-484"/>
    <hyperlink ref="F9" r:id="rId3" tooltip="Открыть страницу о продукте" display="https://pbprog.ru/tk/pi-1183"/>
    <hyperlink ref="F10" r:id="rId4" tooltip="Открыть страницу о продукте" display="https://pbprog.ru/tk/pi-39"/>
    <hyperlink ref="F12" r:id="rId5" tooltip="Открыть страницу о продукте" display="https://pbprog.ru/tk/pi-1647"/>
    <hyperlink ref="F14" r:id="rId6" tooltip="Открыть страницу о продукте" display="https://pbprog.ru/tk/pi-1647"/>
    <hyperlink ref="F20" r:id="rId7" tooltip="Открыть страницу о продукте" display="https://pbprog.ru/tk/pi-698"/>
    <hyperlink ref="F21" r:id="rId8" tooltip="Открыть страницу о продукте" display="https://pbprog.ru/tk/pi-39"/>
    <hyperlink ref="F27" r:id="rId9" tooltip="Открыть рецептуру блюда" display="https://pbprog.ru/tk/tu-496"/>
    <hyperlink ref="F28" r:id="rId10" tooltip="Открыть страницу о продукте" display="https://pbprog.ru/tk/pi-1653"/>
    <hyperlink ref="F29" r:id="rId11" tooltip="Открыть страницу о продукте" display="https://pbprog.ru/tk/pi-147"/>
    <hyperlink ref="F30" r:id="rId12" tooltip="Открыть страницу о продукте" display="https://pbprog.ru/tk/pi-39"/>
    <hyperlink ref="F41" r:id="rId13" tooltip="Открыть страницу о продукте" display="https://pbprog.ru/tk/pi-349"/>
    <hyperlink ref="F42" r:id="rId14" tooltip="Открыть страницу о продукте" display="https://pbprog.ru/tk/pi-1800"/>
    <hyperlink ref="F43" r:id="rId15" tooltip="Открыть страницу о продукте" display="https://pbprog.ru/tk/pi-1224"/>
    <hyperlink ref="F44" r:id="rId16" tooltip="Открыть страницу о продукте" display="https://pbprog.ru/tk/pi-153"/>
    <hyperlink ref="F45" r:id="rId17" tooltip="Открыть страницу о продукте" display="https://pbprog.ru/tk/pi-1181"/>
    <hyperlink ref="F50" r:id="rId18" tooltip="Открыть страницу о продукте" display="https://pbprog.ru/tk/pi-102"/>
    <hyperlink ref="F51" r:id="rId19" tooltip="Открыть страницу о продукте" display="https://pbprog.ru/tk/pi-794"/>
    <hyperlink ref="F52" r:id="rId20" tooltip="Открыть страницу о продукте" display="https://pbprog.ru/tk/pi-1742"/>
    <hyperlink ref="F53" r:id="rId21" tooltip="Открыть страницу о продукте" display="https://pbprog.ru/tk/pi-1671"/>
    <hyperlink ref="F54" r:id="rId22" tooltip="Открыть рецептуру блюда" display="https://pbprog.ru/tk/tu-257"/>
    <hyperlink ref="F55" r:id="rId23" tooltip="Открыть страницу о продукте" display="https://pbprog.ru/tk/pi-791"/>
    <hyperlink ref="F56" r:id="rId24" tooltip="Открыть страницу о продукте" display="https://pbprog.ru/tk/pi-1179"/>
    <hyperlink ref="F57" r:id="rId25" tooltip="Открыть страницу о продукте" display="https://pbprog.ru/tk/pi-153"/>
    <hyperlink ref="F58" r:id="rId26" tooltip="Открыть страницу о продукте" display="https://pbprog.ru/tk/pi-1181"/>
    <hyperlink ref="F60" r:id="rId27" tooltip="Открыть страницу о продукте" display="https://pbprog.ru/tk/pi-1666"/>
    <hyperlink ref="F61" r:id="rId28" tooltip="Открыть страницу о продукте" display="https://pbprog.ru/tk/pi-1636"/>
    <hyperlink ref="F62" r:id="rId29" tooltip="Открыть страницу о продукте" display="https://pbprog.ru/tk/pi-39"/>
    <hyperlink ref="F63" r:id="rId30" tooltip="Открыть страницу о продукте" display="https://pbprog.ru/tk/pi-1741"/>
    <hyperlink ref="F64" r:id="rId31" tooltip="Открыть страницу о продукте" display="https://pbprog.ru/tk/pi-327"/>
    <hyperlink ref="F70" r:id="rId32" display="javascript:void(0);"/>
    <hyperlink ref="F73" r:id="rId33" tooltip="Открыть страницу о продукте" display="https://pbprog.ru/tk/pi-1204"/>
    <hyperlink ref="F74" r:id="rId34" tooltip="Открыть страницу о продукте" display="https://pbprog.ru/tk/pi-39"/>
    <hyperlink ref="F76" r:id="rId35" tooltip="Открыть страницу о продукте" display="https://pbprog.ru/tk/pi-1647"/>
    <hyperlink ref="F82" r:id="rId36" display="javascript:void(0);"/>
    <hyperlink ref="F85" r:id="rId37" tooltip="Открыть страницу о продукте" display="https://pbprog.ru/tk/pi-44"/>
    <hyperlink ref="F86" r:id="rId38" tooltip="Открыть страницу о продукте" display="https://pbprog.ru/tk/pi-981"/>
    <hyperlink ref="F87" r:id="rId39" tooltip="Открыть страницу о продукте" display="https://pbprog.ru/tk/pi-345"/>
    <hyperlink ref="F89" r:id="rId40" tooltip="Открыть страницу о продукте" display="https://pbprog.ru/tk/pi-804"/>
    <hyperlink ref="F90" r:id="rId41" tooltip="Открыть страницу о продукте" display="https://pbprog.ru/tk/pi-187"/>
    <hyperlink ref="F91" r:id="rId42" tooltip="Открыть страницу о продукте" display="https://pbprog.ru/tk/pi-39"/>
    <hyperlink ref="F92" r:id="rId43" tooltip="Открыть страницу о продукте" display="https://pbprog.ru/tk/pi-1641"/>
    <hyperlink ref="F94" r:id="rId44" tooltip="Открыть страницу о продукте" display="https://pbprog.ru/tk/pi-1647"/>
    <hyperlink ref="F138" r:id="rId45" display="javascript:void(0);"/>
    <hyperlink ref="F142" r:id="rId46" tooltip="Открыть страницу о продукте" display="https://pbprog.ru/tk/pi-698"/>
    <hyperlink ref="F143" r:id="rId47" tooltip="Открыть страницу о продукте" display="https://pbprog.ru/tk/pi-39"/>
    <hyperlink ref="F144" r:id="rId48" tooltip="Открыть страницу о продукте" display="https://pbprog.ru/tk/pi-1653"/>
    <hyperlink ref="F145" r:id="rId49" tooltip="Открыть страницу о продукте" display="https://pbprog.ru/tk/pi-39"/>
    <hyperlink ref="F151" r:id="rId50" tooltip="Открыть страницу о продукте" display="https://pbprog.ru/tk/pi-1647"/>
    <hyperlink ref="F152" r:id="rId51" tooltip="Открыть страницу о продукте" display="https://pbprog.ru/tk/pi-1753"/>
    <hyperlink ref="F153" r:id="rId52" tooltip="Открыть страницу о продукте" display="https://pbprog.ru/tk/pi-805"/>
    <hyperlink ref="F154" r:id="rId53" tooltip="Открыть страницу о продукте" display="https://pbprog.ru/tk/pi-369"/>
    <hyperlink ref="F174" r:id="rId54" display="javascript:void(0);"/>
    <hyperlink ref="F177" r:id="rId55" tooltip="Открыть страницу о продукте" display="https://pbprog.ru/tk/pi-95"/>
    <hyperlink ref="F178" r:id="rId56" tooltip="Открыть страницу о продукте" display="https://pbprog.ru/tk/pi-102"/>
    <hyperlink ref="F179" r:id="rId57" tooltip="Открыть страницу о продукте" display="https://pbprog.ru/tk/pi-1179"/>
    <hyperlink ref="F180" r:id="rId58" tooltip="Открыть страницу о продукте" display="https://pbprog.ru/tk/pi-153"/>
    <hyperlink ref="F181" r:id="rId59" tooltip="Открыть страницу о продукте" display="https://pbprog.ru/tk/pi-1642"/>
    <hyperlink ref="F182" r:id="rId60" tooltip="Открыть страницу о продукте" display="https://pbprog.ru/tk/pi-1181"/>
    <hyperlink ref="F183" r:id="rId61" tooltip="Открыть страницу о продукте" display="https://pbprog.ru/tk/pi-1637"/>
    <hyperlink ref="F184" r:id="rId62" tooltip="Открыть страницу о продукте" display="https://pbprog.ru/tk/pi-1636"/>
    <hyperlink ref="F185" r:id="rId63" tooltip="Открыть страницу о продукте" display="https://pbprog.ru/tk/pi-39"/>
    <hyperlink ref="F192" r:id="rId64" tooltip="Открыть страницу о продукте" display="https://pbprog.ru/databases/foodstuffsschp/4/152.php"/>
    <hyperlink ref="F193" r:id="rId65" tooltip="Открыть страницу о продукте" display="https://pbprog.ru/databases/foodstuffsschp/4/152.php"/>
    <hyperlink ref="F194" r:id="rId66" tooltip="Открыть страницу о продукте" display="https://pbprog.ru/databases/foodstuffsschp/10/8.php"/>
    <hyperlink ref="F197" r:id="rId67" tooltip="Открыть страницу о продукте" display="https://pbprog.ru/databases/foodstuffsschp/12/314.php"/>
    <hyperlink ref="F198" r:id="rId68" tooltip="Открыть страницу о продукте" display="https://pbprog.ru/databases/foodstuffsschp/12/5.php"/>
    <hyperlink ref="F199" r:id="rId69" tooltip="Открыть страницу о продукте" display="https://pbprog.ru/databases/foodstuffsschp/9/19.php"/>
    <hyperlink ref="F200" r:id="rId70" tooltip="Открыть страницу о продукте" display="https://pbprog.ru/databases/foodstuffsschp/10/8.php"/>
    <hyperlink ref="F201" r:id="rId71" tooltip="Открыть страницу о продукте" display="https://pbprog.ru/databases/foodstuffsschp/13/118.php"/>
    <hyperlink ref="F206" r:id="rId72" tooltip="Открыть страницу о продукте" display="https://pbprog.ru/tk/pi-1643"/>
    <hyperlink ref="F207" r:id="rId73" tooltip="Открыть страницу о продукте" display="https://pbprog.ru/tk/pi-396"/>
    <hyperlink ref="F208" r:id="rId74" tooltip="Открыть страницу о продукте" display="https://pbprog.ru/tk/pi-61"/>
    <hyperlink ref="F209" r:id="rId75" tooltip="Открыть страницу о продукте" display="https://pbprog.ru/tk/pi-139"/>
    <hyperlink ref="F210" r:id="rId76" tooltip="Открыть страницу о продукте" display="https://pbprog.ru/tk/pi-689"/>
    <hyperlink ref="F211" r:id="rId77" tooltip="Открыть страницу о продукте" display="https://pbprog.ru/tk/pi-78"/>
    <hyperlink ref="F213" r:id="rId78" tooltip="Открыть страницу о продукте" display="https://pbprog.ru/tk/pi-1653"/>
    <hyperlink ref="F214" r:id="rId79" tooltip="Открыть страницу о продукте" display="https://pbprog.ru/tk/pi-148"/>
    <hyperlink ref="F215" r:id="rId80" tooltip="Открыть страницу о продукте" display="https://pbprog.ru/tk/pi-39"/>
    <hyperlink ref="F242" r:id="rId81" tooltip="Открыть страницу о продукте" display="https://pbprog.ru/tk/pi-253"/>
    <hyperlink ref="F243" r:id="rId82" tooltip="Открыть страницу о продукте" display="https://pbprog.ru/tk/pi-1651"/>
    <hyperlink ref="F244" r:id="rId83" tooltip="Открыть страницу о продукте" display="https://pbprog.ru/tk/pi-1159"/>
    <hyperlink ref="F245" r:id="rId84" tooltip="Открыть страницу о продукте" display="https://pbprog.ru/tk/pi-39"/>
    <hyperlink ref="F246" r:id="rId85" tooltip="Открыть страницу о продукте" display="https://pbprog.ru/tk/pi-1275"/>
    <hyperlink ref="F247" r:id="rId86" tooltip="Открыть страницу о продукте" display="https://pbprog.ru/tk/pi-1653"/>
    <hyperlink ref="F248" r:id="rId87" tooltip="Открыть страницу о продукте" display="https://pbprog.ru/tk/pi-327"/>
    <hyperlink ref="F249" r:id="rId88" tooltip="Открыть страницу о продукте" display="https://pbprog.ru/tk/pi-244"/>
    <hyperlink ref="F114" r:id="rId89" display="javascript:void(0);"/>
    <hyperlink ref="F120" r:id="rId90" tooltip="Открыть страницу о продукте" display="https://pbprog.ru/tk/pi-1620"/>
    <hyperlink ref="F121" r:id="rId91" tooltip="Открыть страницу о продукте" display="https://pbprog.ru/tk/pi-166"/>
    <hyperlink ref="F123" r:id="rId92" tooltip="Открыть страницу о продукте" display="https://pbprog.ru/tk/pi-39"/>
    <hyperlink ref="F124" r:id="rId93" tooltip="Открыть страницу о продукте" display="https://pbprog.ru/tk/pi-1159"/>
    <hyperlink ref="F125" r:id="rId94" tooltip="Открыть страницу о продукте" display="https://pbprog.ru/tk/pi-1651"/>
    <hyperlink ref="F126" r:id="rId95" tooltip="Открыть страницу о продукте" display="https://pbprog.ru/tk/pi-1653"/>
    <hyperlink ref="F128" r:id="rId96" tooltip="Открыть страницу о продукте" display="https://pbprog.ru/tk/pi-1335"/>
    <hyperlink ref="F129" r:id="rId97" tooltip="Открыть страницу о продукте" display="https://pbprog.ru/tk/pi-471"/>
    <hyperlink ref="F130" r:id="rId98" tooltip="Открыть страницу о продукте" display="https://pbprog.ru/tk/pi-1647"/>
    <hyperlink ref="F284" r:id="rId99" tooltip="Открыть страницу о продукте" display="https://pbprog.ru/tk/pi-244"/>
    <hyperlink ref="F285" r:id="rId100" tooltip="Открыть рецептуру блюда" display="https://pbprog.ru/tk/t1-35"/>
    <hyperlink ref="F286" r:id="rId101" tooltip="Открыть страницу о продукте" display="https://pbprog.ru/tk/pi-39"/>
    <hyperlink ref="F287" r:id="rId102" tooltip="Открыть страницу о продукте" display="https://pbprog.ru/tk/pi-102"/>
    <hyperlink ref="F288" r:id="rId103" tooltip="Открыть страницу о продукте" display="https://pbprog.ru/tk/pi-229"/>
    <hyperlink ref="F289" r:id="rId104" tooltip="Открыть страницу о продукте" display="https://pbprog.ru/tk/pi-206"/>
    <hyperlink ref="F290" r:id="rId105" tooltip="Открыть страницу о продукте" display="https://pbprog.ru/tk/pi-480"/>
    <hyperlink ref="F291" r:id="rId106" tooltip="Открыть страницу о продукте" display="https://pbprog.ru/tk/pi-166"/>
    <hyperlink ref="F292" r:id="rId107" tooltip="Открыть страницу о продукте" display="https://pbprog.ru/tk/pi-265"/>
    <hyperlink ref="F293" r:id="rId108" tooltip="Открыть страницу о продукте" display="https://pbprog.ru/tk/pi-256"/>
    <hyperlink ref="F294" r:id="rId109" tooltip="Открыть страницу о продукте" display="https://pbprog.ru/tk/pi-42"/>
    <hyperlink ref="F295" r:id="rId110" tooltip="Открыть страницу о продукте" display="https://pbprog.ru/tk/pi-964"/>
    <hyperlink ref="F296" r:id="rId111" tooltip="Открыть страницу о продукте" display="https://pbprog.ru/tk/pi-153"/>
    <hyperlink ref="F307" r:id="rId112" tooltip="Открыть страницу о продукте" display="https://pbprog.ru/tk/pi-1219"/>
    <hyperlink ref="F308" r:id="rId113" tooltip="Открыть страницу о продукте" display="https://pbprog.ru/tk/pi-39"/>
    <hyperlink ref="F309" r:id="rId114" tooltip="Открыть страницу о продукте" display="https://pbprog.ru/tk/pi-327"/>
    <hyperlink ref="F310" r:id="rId115" tooltip="Открыть страницу о продукте" display="https://pbprog.ru/tk/pi-1647"/>
    <hyperlink ref="F317" r:id="rId116" display="javascript:void(0);"/>
    <hyperlink ref="F322" r:id="rId117" tooltip="Открыть страницу о продукте" display="https://pbprog.ru/tk/pi-562"/>
    <hyperlink ref="F323" r:id="rId118" tooltip="Открыть страницу о продукте" display="https://pbprog.ru/tk/pi-561"/>
    <hyperlink ref="F324" r:id="rId119" tooltip="Открыть страницу о продукте" display="https://pbprog.ru/tk/pi-563"/>
    <hyperlink ref="F325" r:id="rId120" tooltip="Открыть страницу о продукте" display="https://pbprog.ru/tk/pi-564"/>
    <hyperlink ref="F326" r:id="rId121" tooltip="Открыть страницу о продукте" display="https://pbprog.ru/tk/pi-565"/>
    <hyperlink ref="F327" r:id="rId122" tooltip="Открыть страницу о продукте" display="https://pbprog.ru/tk/pi-571"/>
    <hyperlink ref="F328" r:id="rId123" tooltip="Открыть страницу о продукте" display="https://pbprog.ru/tk/pi-573"/>
    <hyperlink ref="F329" r:id="rId124" tooltip="Открыть страницу о продукте" display="https://pbprog.ru/tk/pi-1181"/>
    <hyperlink ref="F330" r:id="rId125" tooltip="Открыть страницу о продукте" display="https://pbprog.ru/tk/pi-153"/>
    <hyperlink ref="F331" r:id="rId126" tooltip="Открыть страницу о продукте" display="https://pbprog.ru/tk/pi-1642"/>
    <hyperlink ref="F332" r:id="rId127" tooltip="Открыть страницу о продукте" display="https://pbprog.ru/tk/pi-1182"/>
    <hyperlink ref="F362" r:id="rId128" display="javascript:void(0);"/>
    <hyperlink ref="F365" r:id="rId129" tooltip="Открыть страницу о продукте" display="https://pbprog.ru/tk/pi-166"/>
    <hyperlink ref="F366" r:id="rId130" tooltip="Открыть страницу о продукте" display="https://pbprog.ru/tk/pi-1183"/>
    <hyperlink ref="F367" r:id="rId131" tooltip="Открыть страницу о продукте" display="https://pbprog.ru/tk/pi-39"/>
    <hyperlink ref="F368" r:id="rId132" tooltip="Открыть страницу о продукте" display="https://pbprog.ru/tk/pi-1653"/>
    <hyperlink ref="F370" r:id="rId133" tooltip="Открыть страницу о продукте" display="https://pbprog.ru/tk/pi-1647"/>
    <hyperlink ref="F402" r:id="rId134" tooltip="Открыть страницу о продукте" display="https://pbprog.ru/tk/pi-349"/>
    <hyperlink ref="F403" r:id="rId135" tooltip="Открыть страницу о продукте" display="https://pbprog.ru/tk/pi-1800"/>
    <hyperlink ref="F404" r:id="rId136" tooltip="Открыть страницу о продукте" display="https://pbprog.ru/tk/pi-1224"/>
    <hyperlink ref="F405" r:id="rId137" tooltip="Открыть страницу о продукте" display="https://pbprog.ru/tk/pi-153"/>
    <hyperlink ref="F406" r:id="rId138" tooltip="Открыть страницу о продукте" display="https://pbprog.ru/tk/pi-1181"/>
    <hyperlink ref="F429" r:id="rId139" tooltip="Открыть страницу о продукте" display="https://pbprog.ru/tk/pi-102"/>
    <hyperlink ref="F430" r:id="rId140" tooltip="Открыть страницу о продукте" display="https://pbprog.ru/tk/pi-187"/>
    <hyperlink ref="F433" r:id="rId141" tooltip="Открыть страницу о продукте" display="https://pbprog.ru/tk/pi-1647"/>
    <hyperlink ref="F438" r:id="rId142" tooltip="Открыть страницу о продукте" display="https://pbprog.ru/tk/pi-176"/>
    <hyperlink ref="F439" r:id="rId143" tooltip="Открыть страницу о продукте" display="https://pbprog.ru/tk/pi-39"/>
    <hyperlink ref="F440" r:id="rId144" tooltip="Открыть страницу о продукте" display="https://pbprog.ru/tk/pi-964"/>
    <hyperlink ref="F441" r:id="rId145" tooltip="Открыть страницу о продукте" display="https://pbprog.ru/tk/pi-153"/>
    <hyperlink ref="F442" r:id="rId146" tooltip="Открыть страницу о продукте" display="https://pbprog.ru/tk/pi-244"/>
    <hyperlink ref="F443" r:id="rId147" tooltip="Открыть страницу о продукте" display="https://pbprog.ru/tk/pi-1653"/>
    <hyperlink ref="F444" r:id="rId148" tooltip="Открыть страницу о продукте" display="https://pbprog.ru/tk/pi-1184"/>
    <hyperlink ref="F481" r:id="rId149" tooltip="Открыть страницу о продукте" display="https://pbprog.ru/tk/pi-266"/>
    <hyperlink ref="F482" r:id="rId150" tooltip="Открыть страницу о продукте" display="https://pbprog.ru/tk/pi-1183"/>
    <hyperlink ref="F483" r:id="rId151" tooltip="Открыть страницу о продукте" display="https://pbprog.ru/tk/pi-39"/>
    <hyperlink ref="F484" r:id="rId152" tooltip="Открыть страницу о продукте" display="https://pbprog.ru/tk/pi-1653"/>
    <hyperlink ref="F485" r:id="rId153" tooltip="Открыть страницу о продукте" display="https://pbprog.ru/tk/pi-1184"/>
    <hyperlink ref="F487" r:id="rId154" tooltip="Открыть страницу о продукте" display="https://pbprog.ru/tk/pi-1647"/>
    <hyperlink ref="F523" r:id="rId155" tooltip="Открыть страницу о продукте" display="https://pbprog.ru/tk/pi-284"/>
    <hyperlink ref="F524" r:id="rId156" tooltip="Открыть страницу о продукте" display="https://pbprog.ru/tk/pi-95"/>
    <hyperlink ref="F525" r:id="rId157" tooltip="Открыть страницу о продукте" display="https://pbprog.ru/tk/pi-97"/>
    <hyperlink ref="F526" r:id="rId158" tooltip="Открыть страницу о продукте" display="https://pbprog.ru/tk/pi-102"/>
    <hyperlink ref="F527" r:id="rId159" tooltip="Открыть страницу о продукте" display="https://pbprog.ru/tk/pi-1179"/>
    <hyperlink ref="F528" r:id="rId160" tooltip="Открыть страницу о продукте" display="https://pbprog.ru/tk/pi-153"/>
    <hyperlink ref="F529" r:id="rId161" tooltip="Открыть страницу о продукте" display="https://pbprog.ru/tk/pi-1181"/>
    <hyperlink ref="F530" r:id="rId162" tooltip="Открыть страницу о продукте" display="https://pbprog.ru/tk/pi-1653"/>
    <hyperlink ref="F531" r:id="rId163" tooltip="Открыть страницу о продукте" display="https://pbprog.ru/tk/pi-1642"/>
    <hyperlink ref="F532" r:id="rId164" tooltip="Открыть страницу о продукте" display="https://pbprog.ru/tk/pi-39"/>
    <hyperlink ref="F533" r:id="rId165" tooltip="Открыть страницу о продукте" display="https://pbprog.ru/tk/pi-1637"/>
    <hyperlink ref="F537" r:id="rId166" tooltip="Открыть страницу о продукте" display="https://pbprog.ru/tk/pi-1204"/>
    <hyperlink ref="F538" r:id="rId167" tooltip="Открыть страницу о продукте" display="https://pbprog.ru/tk/pi-39"/>
    <hyperlink ref="F540" r:id="rId168" tooltip="Открыть страницу о продукте" display="https://pbprog.ru/tk/pi-1647"/>
    <hyperlink ref="F545" r:id="rId169" display="javascript:void(0);"/>
    <hyperlink ref="F553" r:id="rId170" tooltip="Открыть страницу о продукте" display="https://pbprog.ru/tk/pi-557"/>
    <hyperlink ref="F554" r:id="rId171" tooltip="Открыть страницу о продукте" display="https://pbprog.ru/tk/pi-558"/>
    <hyperlink ref="F555" r:id="rId172" tooltip="Открыть страницу о продукте" display="https://pbprog.ru/tk/pi-559"/>
    <hyperlink ref="F556" r:id="rId173" tooltip="Открыть страницу о продукте" display="https://pbprog.ru/tk/pi-571"/>
    <hyperlink ref="F557" r:id="rId174" tooltip="Открыть страницу о продукте" display="https://pbprog.ru/tk/pi-573"/>
    <hyperlink ref="F558" r:id="rId175" tooltip="Открыть страницу о продукте" display="https://pbprog.ru/tk/pi-577"/>
    <hyperlink ref="F559" r:id="rId176" tooltip="Открыть страницу о продукте" display="https://pbprog.ru/tk/pi-578"/>
    <hyperlink ref="F560" r:id="rId177" tooltip="Открыть страницу о продукте" display="https://pbprog.ru/tk/pi-1179"/>
    <hyperlink ref="F561" r:id="rId178" tooltip="Открыть страницу о продукте" display="https://pbprog.ru/tk/pi-153"/>
    <hyperlink ref="F562" r:id="rId179" tooltip="Открыть страницу о продукте" display="https://pbprog.ru/tk/pi-1181"/>
    <hyperlink ref="F563" r:id="rId180" tooltip="Открыть страницу о продукте" display="https://pbprog.ru/tk/pi-1642"/>
    <hyperlink ref="F564" r:id="rId181" tooltip="Открыть страницу о продукте" display="https://pbprog.ru/tk/pi-1182"/>
    <hyperlink ref="F648" r:id="rId182" display="javascript:void(0);"/>
    <hyperlink ref="F651" r:id="rId183" tooltip="Открыть страницу о продукте" display="https://pbprog.ru/tk/pi-95"/>
    <hyperlink ref="F652" r:id="rId184" tooltip="Открыть страницу о продукте" display="https://pbprog.ru/tk/pi-102"/>
    <hyperlink ref="F653" r:id="rId185" tooltip="Открыть страницу о продукте" display="https://pbprog.ru/tk/pi-1179"/>
    <hyperlink ref="F654" r:id="rId186" tooltip="Открыть страницу о продукте" display="https://pbprog.ru/tk/pi-153"/>
    <hyperlink ref="F655" r:id="rId187" tooltip="Открыть страницу о продукте" display="https://pbprog.ru/tk/pi-1642"/>
    <hyperlink ref="F656" r:id="rId188" tooltip="Открыть страницу о продукте" display="https://pbprog.ru/tk/pi-1181"/>
    <hyperlink ref="F657" r:id="rId189" tooltip="Открыть страницу о продукте" display="https://pbprog.ru/tk/pi-1637"/>
    <hyperlink ref="F658" r:id="rId190" tooltip="Открыть страницу о продукте" display="https://pbprog.ru/tk/pi-1636"/>
    <hyperlink ref="F659" r:id="rId191" tooltip="Открыть страницу о продукте" display="https://pbprog.ru/tk/pi-39"/>
    <hyperlink ref="F664" r:id="rId192" tooltip="Открыть страницу о продукте" display="https://pbprog.ru/tk/pi-1219"/>
    <hyperlink ref="F665" r:id="rId193" tooltip="Открыть страницу о продукте" display="https://pbprog.ru/tk/pi-39"/>
    <hyperlink ref="F666" r:id="rId194" tooltip="Открыть страницу о продукте" display="https://pbprog.ru/tk/pi-327"/>
    <hyperlink ref="F667" r:id="rId195" tooltip="Открыть страницу о продукте" display="https://pbprog.ru/tk/pi-1647"/>
    <hyperlink ref="F674" r:id="rId196" display="javascript:void(0);"/>
    <hyperlink ref="F677" r:id="rId197" tooltip="Открыть страницу о продукте" display="https://pbprog.ru/tk/pi-941"/>
    <hyperlink ref="F678" r:id="rId198" tooltip="Открыть страницу о продукте" display="https://pbprog.ru/tk/pi-931"/>
    <hyperlink ref="F679" r:id="rId199" tooltip="Открыть страницу о продукте" display="https://pbprog.ru/tk/pi-1794"/>
    <hyperlink ref="F680" r:id="rId200" tooltip="Открыть страницу о продукте" display="https://pbprog.ru/tk/pi-743"/>
    <hyperlink ref="F682" r:id="rId201" tooltip="Открыть рецептуру блюда" display="https://pbprog.ru/tk/t1-519"/>
    <hyperlink ref="F683" r:id="rId202" tooltip="Открыть рецептуру блюда" display="https://pbprog.ru/tk/t1-520"/>
    <hyperlink ref="F684" r:id="rId203" tooltip="Открыть рецептуру блюда" display="https://pbprog.ru/tk/t1-521"/>
    <hyperlink ref="F689" r:id="rId204" display="javascript:void(0);"/>
    <hyperlink ref="F692" r:id="rId205" tooltip="Открыть страницу о продукте" display="https://pbprog.ru/tk/pi-1335"/>
    <hyperlink ref="F693" r:id="rId206" tooltip="Открыть страницу о продукте" display="https://pbprog.ru/tk/pi-255"/>
    <hyperlink ref="F694" r:id="rId207" tooltip="Открыть страницу о продукте" display="https://pbprog.ru/tk/pi-39"/>
    <hyperlink ref="F695" r:id="rId208" tooltip="Открыть страницу о продукте" display="https://pbprog.ru/tk/pi-727"/>
    <hyperlink ref="F697" r:id="rId209" tooltip="Открыть страницу о продукте" display="https://pbprog.ru/tk/pi-327"/>
    <hyperlink ref="F733" r:id="rId210" display="javascript:void(0);"/>
    <hyperlink ref="F736" r:id="rId211" tooltip="Открыть страницу о продукте" display="https://pbprog.ru/tk/pi-1206"/>
    <hyperlink ref="F737" r:id="rId212" tooltip="Открыть страницу о продукте" display="https://pbprog.ru/tk/pi-39"/>
    <hyperlink ref="F738" r:id="rId213" tooltip="Открыть страницу о продукте" display="https://pbprog.ru/tk/pi-1183"/>
    <hyperlink ref="F739" r:id="rId214" tooltip="Открыть страницу о продукте" display="https://pbprog.ru/tk/pi-1653"/>
    <hyperlink ref="F741" r:id="rId215" tooltip="Открыть страницу о продукте" display="https://pbprog.ru/tk/pi-1647"/>
    <hyperlink ref="F782" r:id="rId216" tooltip="Открыть страницу о продукте" display="https://pbprog.ru/tk/pi-244"/>
    <hyperlink ref="F783" r:id="rId217" tooltip="Открыть рецептуру блюда" display="https://pbprog.ru/tk/t1-35"/>
    <hyperlink ref="F784" r:id="rId218" tooltip="Открыть страницу о продукте" display="https://pbprog.ru/tk/pi-39"/>
    <hyperlink ref="F785" r:id="rId219" tooltip="Открыть страницу о продукте" display="https://pbprog.ru/tk/pi-102"/>
    <hyperlink ref="F786" r:id="rId220" tooltip="Открыть страницу о продукте" display="https://pbprog.ru/tk/pi-229"/>
    <hyperlink ref="F787" r:id="rId221" tooltip="Открыть страницу о продукте" display="https://pbprog.ru/tk/pi-206"/>
    <hyperlink ref="F788" r:id="rId222" tooltip="Открыть страницу о продукте" display="https://pbprog.ru/tk/pi-480"/>
    <hyperlink ref="F789" r:id="rId223" tooltip="Открыть страницу о продукте" display="https://pbprog.ru/tk/pi-166"/>
    <hyperlink ref="F790" r:id="rId224" tooltip="Открыть страницу о продукте" display="https://pbprog.ru/tk/pi-265"/>
    <hyperlink ref="F791" r:id="rId225" tooltip="Открыть страницу о продукте" display="https://pbprog.ru/tk/pi-256"/>
    <hyperlink ref="F792" r:id="rId226" tooltip="Открыть страницу о продукте" display="https://pbprog.ru/tk/pi-42"/>
    <hyperlink ref="F793" r:id="rId227" tooltip="Открыть страницу о продукте" display="https://pbprog.ru/tk/pi-964"/>
    <hyperlink ref="F794" r:id="rId228" tooltip="Открыть страницу о продукте" display="https://pbprog.ru/tk/pi-153"/>
    <hyperlink ref="F810" r:id="rId229" tooltip="Открыть страницу о продукте" display="https://pbprog.ru/tk/pi-176"/>
    <hyperlink ref="F811" r:id="rId230" tooltip="Открыть страницу о продукте" display="https://pbprog.ru/tk/pi-805"/>
    <hyperlink ref="F812" r:id="rId231" tooltip="Открыть страницу о продукте" display="https://pbprog.ru/tk/pi-1651"/>
    <hyperlink ref="F813" r:id="rId232" tooltip="Открыть страницу о продукте" display="https://pbprog.ru/tk/pi-1184"/>
    <hyperlink ref="F814" r:id="rId233" tooltip="Открыть страницу о продукте" display="https://pbprog.ru/tk/pi-834"/>
    <hyperlink ref="F876" r:id="rId234" tooltip="Открыть страницу о продукте" display="https://pbprog.ru/tk/pi-102"/>
    <hyperlink ref="F877" r:id="rId235" tooltip="Открыть страницу о продукте" display="https://pbprog.ru/tk/pi-794"/>
    <hyperlink ref="F878" r:id="rId236" tooltip="Открыть страницу о продукте" display="https://pbprog.ru/tk/pi-1742"/>
    <hyperlink ref="F879" r:id="rId237" tooltip="Открыть страницу о продукте" display="https://pbprog.ru/tk/pi-1671"/>
    <hyperlink ref="F880" r:id="rId238" tooltip="Открыть рецептуру блюда" display="https://pbprog.ru/tk/tu-257"/>
    <hyperlink ref="F881" r:id="rId239" tooltip="Открыть страницу о продукте" display="https://pbprog.ru/tk/pi-791"/>
    <hyperlink ref="F882" r:id="rId240" tooltip="Открыть страницу о продукте" display="https://pbprog.ru/tk/pi-1179"/>
    <hyperlink ref="F884" r:id="rId241" tooltip="Открыть страницу о продукте" display="https://pbprog.ru/tk/pi-153"/>
    <hyperlink ref="F885" r:id="rId242" tooltip="Открыть страницу о продукте" display="https://pbprog.ru/tk/pi-1181"/>
    <hyperlink ref="F886" r:id="rId243" tooltip="Открыть рецептуру блюда" display="https://pbprog.ru/tk/tu-43"/>
    <hyperlink ref="F887" r:id="rId244" tooltip="Открыть страницу о продукте" display="https://pbprog.ru/tk/pi-1666"/>
    <hyperlink ref="F888" r:id="rId245" tooltip="Открыть страницу о продукте" display="https://pbprog.ru/tk/pi-1636"/>
    <hyperlink ref="F889" r:id="rId246" tooltip="Открыть страницу о продукте" display="https://pbprog.ru/tk/pi-39"/>
    <hyperlink ref="F890" r:id="rId247" tooltip="Открыть страницу о продукте" display="https://pbprog.ru/tk/pi-1741"/>
    <hyperlink ref="F891" r:id="rId248" tooltip="Открыть страницу о продукте" display="https://pbprog.ru/tk/pi-327"/>
    <hyperlink ref="F989" r:id="rId249" display="http://pbprog.ru/products/programs.php?SECTION_ID=122&amp;ELEMENT_ID=555"/>
    <hyperlink ref="F1007" r:id="rId250" display="javascript:void(0);"/>
    <hyperlink ref="F1010" r:id="rId251" tooltip="Открыть страницу о продукте" display="https://pbprog.ru/tk/pi-1204"/>
    <hyperlink ref="F1011" r:id="rId252" tooltip="Открыть страницу о продукте" display="https://pbprog.ru/tk/pi-39"/>
    <hyperlink ref="F1013" r:id="rId253" tooltip="Открыть страницу о продукте" display="https://pbprog.ru/tk/pi-1647"/>
    <hyperlink ref="F1019" r:id="rId254" display="javascript:void(0);"/>
    <hyperlink ref="F1024" r:id="rId255" tooltip="Открыть страницу о продукте" display="https://pbprog.ru/tk/pi-562"/>
    <hyperlink ref="F1025" r:id="rId256" tooltip="Открыть страницу о продукте" display="https://pbprog.ru/tk/pi-561"/>
    <hyperlink ref="F1026" r:id="rId257" tooltip="Открыть страницу о продукте" display="https://pbprog.ru/tk/pi-563"/>
    <hyperlink ref="F1027" r:id="rId258" tooltip="Открыть страницу о продукте" display="https://pbprog.ru/tk/pi-564"/>
    <hyperlink ref="F1028" r:id="rId259" tooltip="Открыть страницу о продукте" display="https://pbprog.ru/tk/pi-565"/>
    <hyperlink ref="F1029" r:id="rId260" tooltip="Открыть страницу о продукте" display="https://pbprog.ru/tk/pi-571"/>
    <hyperlink ref="F1030" r:id="rId261" tooltip="Открыть страницу о продукте" display="https://pbprog.ru/tk/pi-573"/>
    <hyperlink ref="F1031" r:id="rId262" tooltip="Открыть страницу о продукте" display="https://pbprog.ru/tk/pi-1181"/>
    <hyperlink ref="F1032" r:id="rId263" tooltip="Открыть страницу о продукте" display="https://pbprog.ru/tk/pi-153"/>
    <hyperlink ref="F1033" r:id="rId264" tooltip="Открыть страницу о продукте" display="https://pbprog.ru/tk/pi-1642"/>
    <hyperlink ref="F1034" r:id="rId265" tooltip="Открыть страницу о продукте" display="https://pbprog.ru/tk/pi-1182"/>
    <hyperlink ref="F1063" r:id="rId266" display="javascript:void(0);"/>
    <hyperlink ref="F1068" r:id="rId267" tooltip="Открыть страницу о продукте" display="https://pbprog.ru/tk/pi-266"/>
    <hyperlink ref="F1069" r:id="rId268" tooltip="Открыть страницу о продукте" display="https://pbprog.ru/tk/pi-1183"/>
    <hyperlink ref="F1070" r:id="rId269" tooltip="Открыть страницу о продукте" display="https://pbprog.ru/tk/pi-39"/>
    <hyperlink ref="F1071" r:id="rId270" tooltip="Открыть страницу о продукте" display="https://pbprog.ru/tk/pi-1653"/>
    <hyperlink ref="F1072" r:id="rId271" tooltip="Открыть страницу о продукте" display="https://pbprog.ru/tk/pi-1184"/>
    <hyperlink ref="F1074" r:id="rId272" tooltip="Открыть страницу о продукте" display="https://pbprog.ru/tk/pi-1647"/>
    <hyperlink ref="F1137" r:id="rId273" display="javascript:void(0);"/>
    <hyperlink ref="F1143" r:id="rId274" tooltip="Открыть страницу о продукте" display="https://pbprog.ru/tk/pi-941"/>
    <hyperlink ref="F1144" r:id="rId275" tooltip="Открыть страницу о продукте" display="https://pbprog.ru/tk/pi-931"/>
    <hyperlink ref="F1145" r:id="rId276" tooltip="Открыть страницу о продукте" display="https://pbprog.ru/tk/pi-208"/>
    <hyperlink ref="F1146" r:id="rId277" tooltip="Открыть страницу о продукте" display="https://pbprog.ru/tk/pi-1794"/>
    <hyperlink ref="F1147" r:id="rId278" tooltip="Открыть страницу о продукте" display="https://pbprog.ru/tk/pi-128"/>
    <hyperlink ref="F1148" r:id="rId279" tooltip="Открыть страницу о продукте" display="https://pbprog.ru/tk/pi-743"/>
    <hyperlink ref="F1150" r:id="rId280" tooltip="Открыть страницу о продукте" display="https://pbprog.ru/tk/pi-804"/>
    <hyperlink ref="F1151" r:id="rId281" tooltip="Открыть страницу о продукте" display="https://pbprog.ru/tk/pi-187"/>
    <hyperlink ref="F1152" r:id="rId282" tooltip="Открыть страницу о продукте" display="https://pbprog.ru/tk/pi-39"/>
    <hyperlink ref="F1153" r:id="rId283" tooltip="Открыть страницу о продукте" display="https://pbprog.ru/tk/pi-1641"/>
    <hyperlink ref="F1155" r:id="rId284" tooltip="Открыть страницу о продукте" display="https://pbprog.ru/tk/pi-1647"/>
    <hyperlink ref="F59" r:id="rId285" tooltip="Открыть рецептуру блюда" display="https://pbprog.ru/tk/tu-43"/>
    <hyperlink ref="F254" r:id="rId286" display="javascript:void(0);"/>
    <hyperlink ref="F258" r:id="rId287" tooltip="Открыть страницу о продукте" display="https://pbprog.ru/tk/pi-698"/>
    <hyperlink ref="F259" r:id="rId288" tooltip="Открыть страницу о продукте" display="https://pbprog.ru/tk/pi-39"/>
    <hyperlink ref="F260" r:id="rId289" tooltip="Открыть страницу о продукте" display="https://pbprog.ru/tk/pi-1653"/>
    <hyperlink ref="F265" r:id="rId290" tooltip="Открыть страницу о продукте" display="https://pbprog.ru/tk/pi-805"/>
    <hyperlink ref="F266" r:id="rId291" tooltip="Открыть страницу о продукте" display="https://pbprog.ru/tk/pi-369"/>
    <hyperlink ref="F297:F300" r:id="rId292" tooltip="Открыть страницу о продукте" display="https://pbprog.ru/tk/pi-153"/>
    <hyperlink ref="F376" r:id="rId293" tooltip="Открыть страницу о продукте" display="https://pbprog.ru/tk/pi-698"/>
    <hyperlink ref="F377" r:id="rId294" tooltip="Открыть страницу о продукте" display="https://pbprog.ru/tk/pi-39"/>
    <hyperlink ref="F383" r:id="rId295" tooltip="Открыть рецептуру блюда" display="https://pbprog.ru/tk/tu-496"/>
    <hyperlink ref="F384" r:id="rId296" tooltip="Открыть страницу о продукте" display="https://pbprog.ru/tk/pi-1653"/>
    <hyperlink ref="F385" r:id="rId297" tooltip="Открыть страницу о продукте" display="https://pbprog.ru/tk/pi-147"/>
    <hyperlink ref="F386" r:id="rId298" tooltip="Открыть страницу о продукте" display="https://pbprog.ru/tk/pi-39"/>
    <hyperlink ref="F267" r:id="rId299" tooltip="Открыть страницу о продукте" display="https://pbprog.ru/tk/pi-369"/>
    <hyperlink ref="F411" r:id="rId300" tooltip="Открыть страницу о продукте" display="https://pbprog.ru/tk/pi-102"/>
    <hyperlink ref="F412" r:id="rId301" tooltip="Открыть страницу о продукте" display="https://pbprog.ru/tk/pi-794"/>
    <hyperlink ref="F413" r:id="rId302" tooltip="Открыть страницу о продукте" display="https://pbprog.ru/tk/pi-1742"/>
    <hyperlink ref="F414" r:id="rId303" tooltip="Открыть страницу о продукте" display="https://pbprog.ru/tk/pi-1671"/>
    <hyperlink ref="F415" r:id="rId304" tooltip="Открыть рецептуру блюда" display="https://pbprog.ru/tk/tu-257"/>
    <hyperlink ref="F416" r:id="rId305" tooltip="Открыть страницу о продукте" display="https://pbprog.ru/tk/pi-791"/>
    <hyperlink ref="F417" r:id="rId306" tooltip="Открыть страницу о продукте" display="https://pbprog.ru/tk/pi-1179"/>
    <hyperlink ref="F418" r:id="rId307" tooltip="Открыть страницу о продукте" display="https://pbprog.ru/tk/pi-153"/>
    <hyperlink ref="F419" r:id="rId308" tooltip="Открыть страницу о продукте" display="https://pbprog.ru/tk/pi-1181"/>
    <hyperlink ref="F421" r:id="rId309" tooltip="Открыть страницу о продукте" display="https://pbprog.ru/tk/pi-1666"/>
    <hyperlink ref="F422" r:id="rId310" tooltip="Открыть страницу о продукте" display="https://pbprog.ru/tk/pi-1636"/>
    <hyperlink ref="F423" r:id="rId311" tooltip="Открыть страницу о продукте" display="https://pbprog.ru/tk/pi-39"/>
    <hyperlink ref="F424" r:id="rId312" tooltip="Открыть страницу о продукте" display="https://pbprog.ru/tk/pi-1741"/>
    <hyperlink ref="F425" r:id="rId313" tooltip="Открыть страницу о продукте" display="https://pbprog.ru/tk/pi-327"/>
    <hyperlink ref="F420" r:id="rId314" tooltip="Открыть рецептуру блюда" display="https://pbprog.ru/tk/tu-43"/>
    <hyperlink ref="F445" r:id="rId315" tooltip="Открыть страницу о продукте" display="https://pbprog.ru/tk/pi-1184"/>
    <hyperlink ref="F446" r:id="rId316" tooltip="Открыть страницу о продукте" display="https://pbprog.ru/tk/pi-1184"/>
    <hyperlink ref="F495" r:id="rId317" tooltip="Открыть страницу о продукте" display="https://pbprog.ru/tk/pi-698"/>
    <hyperlink ref="F496" r:id="rId318" tooltip="Открыть страницу о продукте" display="https://pbprog.ru/tk/pi-39"/>
    <hyperlink ref="F497" r:id="rId319" tooltip="Открыть страницу о продукте" display="https://pbprog.ru/tk/pi-1653"/>
    <hyperlink ref="F498" r:id="rId320" tooltip="Открыть страницу о продукте" display="https://pbprog.ru/tk/pi-39"/>
    <hyperlink ref="F504" r:id="rId321" tooltip="Открыть страницу о продукте" display="https://pbprog.ru/tk/pi-805"/>
    <hyperlink ref="F505" r:id="rId322" tooltip="Открыть страницу о продукте" display="https://pbprog.ru/tk/pi-369"/>
    <hyperlink ref="F506" r:id="rId323" tooltip="Открыть страницу о продукте" display="https://pbprog.ru/tk/pi-369"/>
    <hyperlink ref="F596" r:id="rId324" display="javascript:void(0);"/>
    <hyperlink ref="F602" r:id="rId325" tooltip="Открыть страницу о продукте" display="https://pbprog.ru/tk/pi-1620"/>
    <hyperlink ref="F603" r:id="rId326" tooltip="Открыть страницу о продукте" display="https://pbprog.ru/tk/pi-166"/>
    <hyperlink ref="F605" r:id="rId327" tooltip="Открыть страницу о продукте" display="https://pbprog.ru/tk/pi-39"/>
    <hyperlink ref="F606" r:id="rId328" tooltip="Открыть страницу о продукте" display="https://pbprog.ru/tk/pi-1159"/>
    <hyperlink ref="F607" r:id="rId329" tooltip="Открыть страницу о продукте" display="https://pbprog.ru/tk/pi-1651"/>
    <hyperlink ref="F608" r:id="rId330" tooltip="Открыть страницу о продукте" display="https://pbprog.ru/tk/pi-1653"/>
    <hyperlink ref="F610" r:id="rId331" tooltip="Открыть страницу о продукте" display="https://pbprog.ru/tk/pi-1335"/>
    <hyperlink ref="F611" r:id="rId332" tooltip="Открыть страницу о продукте" display="https://pbprog.ru/tk/pi-471"/>
    <hyperlink ref="F612" r:id="rId333" tooltip="Открыть страницу о продукте" display="https://pbprog.ru/tk/pi-1647"/>
    <hyperlink ref="F618" r:id="rId334" display="javascript:void(0);"/>
    <hyperlink ref="F622" r:id="rId335" tooltip="Открыть страницу о продукте" display="https://pbprog.ru/tk/pi-698"/>
    <hyperlink ref="F623" r:id="rId336" tooltip="Открыть страницу о продукте" display="https://pbprog.ru/tk/pi-39"/>
    <hyperlink ref="F624" r:id="rId337" tooltip="Открыть страницу о продукте" display="https://pbprog.ru/tk/pi-1653"/>
    <hyperlink ref="F747" r:id="rId338" tooltip="Открыть страницу о продукте" display="https://pbprog.ru/tk/pi-698"/>
    <hyperlink ref="F748" r:id="rId339" tooltip="Открыть страницу о продукте" display="https://pbprog.ru/tk/pi-39"/>
    <hyperlink ref="F754" r:id="rId340" tooltip="Открыть рецептуру блюда" display="https://pbprog.ru/tk/tu-496"/>
    <hyperlink ref="F755" r:id="rId341" tooltip="Открыть страницу о продукте" display="https://pbprog.ru/tk/pi-1653"/>
    <hyperlink ref="F756" r:id="rId342" tooltip="Открыть страницу о продукте" display="https://pbprog.ru/tk/pi-147"/>
    <hyperlink ref="F757" r:id="rId343" tooltip="Открыть страницу о продукте" display="https://pbprog.ru/tk/pi-39"/>
    <hyperlink ref="F763" r:id="rId344" tooltip="Открыть страницу о продукте" display="https://pbprog.ru/tk/pi-805"/>
    <hyperlink ref="F764" r:id="rId345" tooltip="Открыть страницу о продукте" display="https://pbprog.ru/tk/pi-369"/>
    <hyperlink ref="F765" r:id="rId346" tooltip="Открыть страницу о продукте" display="https://pbprog.ru/tk/pi-369"/>
    <hyperlink ref="F774" r:id="rId347" tooltip="Открыть страницу о продукте" display="https://pbprog.ru/tk/pi-349"/>
    <hyperlink ref="F775" r:id="rId348" tooltip="Открыть страницу о продукте" display="https://pbprog.ru/tk/pi-1800"/>
    <hyperlink ref="F776" r:id="rId349" tooltip="Открыть страницу о продукте" display="https://pbprog.ru/tk/pi-1224"/>
    <hyperlink ref="F777" r:id="rId350" tooltip="Открыть страницу о продукте" display="https://pbprog.ru/tk/pi-153"/>
    <hyperlink ref="F778" r:id="rId351" tooltip="Открыть страницу о продукте" display="https://pbprog.ru/tk/pi-1181"/>
    <hyperlink ref="F800" r:id="rId352" tooltip="Открыть страницу о продукте" display="https://pbprog.ru/tk/pi-102"/>
    <hyperlink ref="F801" r:id="rId353" tooltip="Открыть страницу о продукте" display="https://pbprog.ru/tk/pi-187"/>
    <hyperlink ref="F804" r:id="rId354" tooltip="Открыть страницу о продукте" display="https://pbprog.ru/tk/pi-1647"/>
    <hyperlink ref="F815:F816" r:id="rId355" tooltip="Открыть страницу о продукте" display="https://pbprog.ru/tk/pi-834"/>
    <hyperlink ref="F883" r:id="rId356" tooltip="Открыть страницу о продукте" display="https://pbprog.ru/tk/pi-1179"/>
    <hyperlink ref="F898" r:id="rId357" tooltip="Открыть страницу о продукте" display="https://pbprog.ru/databases/foodstuffsschp/4/152.php"/>
    <hyperlink ref="F899" r:id="rId358" tooltip="Открыть страницу о продукте" display="https://pbprog.ru/databases/foodstuffsschp/4/152.php"/>
    <hyperlink ref="F900" r:id="rId359" tooltip="Открыть страницу о продукте" display="https://pbprog.ru/databases/foodstuffsschp/10/8.php"/>
    <hyperlink ref="F903" r:id="rId360" tooltip="Открыть страницу о продукте" display="https://pbprog.ru/databases/foodstuffsschp/12/314.php"/>
    <hyperlink ref="F904" r:id="rId361" tooltip="Открыть страницу о продукте" display="https://pbprog.ru/databases/foodstuffsschp/12/5.php"/>
    <hyperlink ref="F905" r:id="rId362" tooltip="Открыть страницу о продукте" display="https://pbprog.ru/databases/foodstuffsschp/9/19.php"/>
    <hyperlink ref="F906" r:id="rId363" tooltip="Открыть страницу о продукте" display="https://pbprog.ru/databases/foodstuffsschp/10/8.php"/>
    <hyperlink ref="F907" r:id="rId364" tooltip="Открыть страницу о продукте" display="https://pbprog.ru/databases/foodstuffsschp/13/118.php"/>
    <hyperlink ref="F570" r:id="rId365" tooltip="Открыть страницу о продукте" display="https://pbprog.ru/tk/pi-1643"/>
    <hyperlink ref="F571" r:id="rId366" tooltip="Открыть страницу о продукте" display="https://pbprog.ru/tk/pi-396"/>
    <hyperlink ref="F572" r:id="rId367" tooltip="Открыть страницу о продукте" display="https://pbprog.ru/tk/pi-61"/>
    <hyperlink ref="F573" r:id="rId368" tooltip="Открыть страницу о продукте" display="https://pbprog.ru/tk/pi-139"/>
    <hyperlink ref="F574" r:id="rId369" tooltip="Открыть страницу о продукте" display="https://pbprog.ru/tk/pi-689"/>
    <hyperlink ref="F575" r:id="rId370" tooltip="Открыть страницу о продукте" display="https://pbprog.ru/tk/pi-78"/>
    <hyperlink ref="F577" r:id="rId371" tooltip="Открыть страницу о продукте" display="https://pbprog.ru/tk/pi-1653"/>
    <hyperlink ref="F578" r:id="rId372" tooltip="Открыть страницу о продукте" display="https://pbprog.ru/tk/pi-148"/>
    <hyperlink ref="F579" r:id="rId373" tooltip="Открыть страницу о продукте" display="https://pbprog.ru/tk/pi-39"/>
    <hyperlink ref="F913" r:id="rId374" tooltip="Открыть страницу о продукте" display="https://pbprog.ru/tk/pi-1643"/>
    <hyperlink ref="F914" r:id="rId375" tooltip="Открыть страницу о продукте" display="https://pbprog.ru/tk/pi-396"/>
    <hyperlink ref="F915" r:id="rId376" tooltip="Открыть страницу о продукте" display="https://pbprog.ru/tk/pi-61"/>
    <hyperlink ref="F916" r:id="rId377" tooltip="Открыть страницу о продукте" display="https://pbprog.ru/tk/pi-139"/>
    <hyperlink ref="F917" r:id="rId378" tooltip="Открыть страницу о продукте" display="https://pbprog.ru/tk/pi-689"/>
    <hyperlink ref="F918" r:id="rId379" tooltip="Открыть страницу о продукте" display="https://pbprog.ru/tk/pi-78"/>
    <hyperlink ref="F920" r:id="rId380" tooltip="Открыть страницу о продукте" display="https://pbprog.ru/tk/pi-1653"/>
    <hyperlink ref="F921" r:id="rId381" tooltip="Открыть страницу о продукте" display="https://pbprog.ru/tk/pi-148"/>
    <hyperlink ref="F922" r:id="rId382" tooltip="Открыть страницу о продукте" display="https://pbprog.ru/tk/pi-39"/>
    <hyperlink ref="F859" r:id="rId383" tooltip="Открыть страницу о продукте" display="https://pbprog.ru/tk/pi-39"/>
    <hyperlink ref="F858" r:id="rId384" tooltip="Открыть страницу о продукте" display="https://pbprog.ru/tk/pi-1653"/>
    <hyperlink ref="F857" r:id="rId385" tooltip="Открыть страницу о продукте" display="https://pbprog.ru/tk/pi-39"/>
    <hyperlink ref="F856" r:id="rId386" tooltip="Открыть страницу о продукте" display="https://pbprog.ru/tk/pi-698"/>
    <hyperlink ref="F852" r:id="rId387" display="javascript:void(0);"/>
    <hyperlink ref="F949" r:id="rId388" tooltip="Открыть страницу о продукте" display="https://pbprog.ru/tk/pi-253"/>
    <hyperlink ref="F950" r:id="rId389" tooltip="Открыть страницу о продукте" display="https://pbprog.ru/tk/pi-1651"/>
    <hyperlink ref="F951" r:id="rId390" tooltip="Открыть страницу о продукте" display="https://pbprog.ru/tk/pi-1159"/>
    <hyperlink ref="F952" r:id="rId391" tooltip="Открыть страницу о продукте" display="https://pbprog.ru/tk/pi-39"/>
    <hyperlink ref="F953" r:id="rId392" tooltip="Открыть страницу о продукте" display="https://pbprog.ru/tk/pi-1275"/>
    <hyperlink ref="F954" r:id="rId393" tooltip="Открыть страницу о продукте" display="https://pbprog.ru/tk/pi-1653"/>
    <hyperlink ref="F955" r:id="rId394" tooltip="Открыть страницу о продукте" display="https://pbprog.ru/tk/pi-327"/>
    <hyperlink ref="F956" r:id="rId395" tooltip="Открыть страницу о продукте" display="https://pbprog.ru/tk/pi-244"/>
    <hyperlink ref="F961" r:id="rId396" display="javascript:void(0);"/>
    <hyperlink ref="F965" r:id="rId397" tooltip="Открыть страницу о продукте" display="https://pbprog.ru/tk/pi-698"/>
    <hyperlink ref="F966" r:id="rId398" tooltip="Открыть страницу о продукте" display="https://pbprog.ru/tk/pi-39"/>
    <hyperlink ref="F967" r:id="rId399" tooltip="Открыть страницу о продукте" display="https://pbprog.ru/tk/pi-1653"/>
    <hyperlink ref="F972" r:id="rId400" tooltip="Открыть страницу о продукте" display="https://pbprog.ru/tk/pi-805"/>
    <hyperlink ref="F973" r:id="rId401" tooltip="Открыть страницу о продукте" display="https://pbprog.ru/tk/pi-369"/>
    <hyperlink ref="F974" r:id="rId402" tooltip="Открыть страницу о продукте" display="https://pbprog.ru/tk/pi-369"/>
    <hyperlink ref="F1081" r:id="rId403" tooltip="Открыть страницу о продукте" display="https://pbprog.ru/tk/pi-698"/>
    <hyperlink ref="F1082" r:id="rId404" tooltip="Открыть страницу о продукте" display="https://pbprog.ru/tk/pi-39"/>
    <hyperlink ref="F1088" r:id="rId405" tooltip="Открыть рецептуру блюда" display="https://pbprog.ru/tk/tu-496"/>
    <hyperlink ref="F1089" r:id="rId406" tooltip="Открыть страницу о продукте" display="https://pbprog.ru/tk/pi-1653"/>
    <hyperlink ref="F1090" r:id="rId407" tooltip="Открыть страницу о продукте" display="https://pbprog.ru/tk/pi-147"/>
    <hyperlink ref="F1091" r:id="rId408" tooltip="Открыть страницу о продукте" display="https://pbprog.ru/tk/pi-39"/>
    <hyperlink ref="F1105" r:id="rId409" tooltip="Открыть страницу о продукте" display="https://pbprog.ru/tk/pi-349"/>
    <hyperlink ref="F1106" r:id="rId410" tooltip="Открыть страницу о продукте" display="https://pbprog.ru/tk/pi-1800"/>
    <hyperlink ref="F1107" r:id="rId411" tooltip="Открыть страницу о продукте" display="https://pbprog.ru/tk/pi-1224"/>
    <hyperlink ref="F1108" r:id="rId412" tooltip="Открыть страницу о продукте" display="https://pbprog.ru/tk/pi-153"/>
    <hyperlink ref="F1109" r:id="rId413" tooltip="Открыть страницу о продукте" display="https://pbprog.ru/tk/pi-1181"/>
    <hyperlink ref="F1114" r:id="rId414" tooltip="Открыть страницу о продукте" display="https://pbprog.ru/tk/pi-284"/>
    <hyperlink ref="F1115" r:id="rId415" tooltip="Открыть страницу о продукте" display="https://pbprog.ru/tk/pi-95"/>
    <hyperlink ref="F1116" r:id="rId416" tooltip="Открыть страницу о продукте" display="https://pbprog.ru/tk/pi-97"/>
    <hyperlink ref="F1117" r:id="rId417" tooltip="Открыть страницу о продукте" display="https://pbprog.ru/tk/pi-102"/>
    <hyperlink ref="F1118" r:id="rId418" tooltip="Открыть страницу о продукте" display="https://pbprog.ru/tk/pi-1179"/>
    <hyperlink ref="F1119" r:id="rId419" tooltip="Открыть страницу о продукте" display="https://pbprog.ru/tk/pi-153"/>
    <hyperlink ref="F1120" r:id="rId420" tooltip="Открыть страницу о продукте" display="https://pbprog.ru/tk/pi-1181"/>
    <hyperlink ref="F1121" r:id="rId421" tooltip="Открыть страницу о продукте" display="https://pbprog.ru/tk/pi-1653"/>
    <hyperlink ref="F1122" r:id="rId422" tooltip="Открыть страницу о продукте" display="https://pbprog.ru/tk/pi-1642"/>
    <hyperlink ref="F1123" r:id="rId423" tooltip="Открыть страницу о продукте" display="https://pbprog.ru/tk/pi-39"/>
    <hyperlink ref="F1124" r:id="rId424" tooltip="Открыть страницу о продукте" display="https://pbprog.ru/tk/pi-1637"/>
    <hyperlink ref="F1129" r:id="rId425" tooltip="Открыть страницу о продукте" display="https://pbprog.ru/tk/pi-1219"/>
    <hyperlink ref="F1130" r:id="rId426" tooltip="Открыть страницу о продукте" display="https://pbprog.ru/tk/pi-39"/>
    <hyperlink ref="F1131" r:id="rId427" tooltip="Открыть страницу о продукте" display="https://pbprog.ru/tk/pi-327"/>
    <hyperlink ref="F1132" r:id="rId428" tooltip="Открыть страницу о продукте" display="https://pbprog.ru/tk/pi-1647"/>
    <hyperlink ref="F1156" r:id="rId429" tooltip="Открыть страницу о продукте" display="https://pbprog.ru/tk/pi-1647"/>
    <hyperlink ref="F476" r:id="rId430" display="javascript:void(0);"/>
    <hyperlink ref="F837" r:id="rId431" tooltip="Открыть страницу о продукте" display="https://pbprog.ru/tk/pi-1651"/>
    <hyperlink ref="F838" r:id="rId432" tooltip="Открыть страницу о продукте" display="https://pbprog.ru/tk/pi-484"/>
    <hyperlink ref="F839" r:id="rId433" tooltip="Открыть страницу о продукте" display="https://pbprog.ru/tk/pi-1183"/>
    <hyperlink ref="F840" r:id="rId434" tooltip="Открыть страницу о продукте" display="https://pbprog.ru/tk/pi-39"/>
    <hyperlink ref="F842" r:id="rId435" tooltip="Открыть страницу о продукте" display="https://pbprog.ru/tk/pi-1647"/>
    <hyperlink ref="F844" r:id="rId436" tooltip="Открыть страницу о продукте" display="https://pbprog.ru/tk/pi-1647"/>
  </hyperlinks>
  <pageMargins left="0.19685039370078741" right="0.19685039370078741" top="0.19685039370078741" bottom="0.19685039370078741" header="0.31496062992125984" footer="0.31496062992125984"/>
  <pageSetup paperSize="9" scale="41" fitToHeight="0" orientation="portrait" r:id="rId437"/>
  <drawing r:id="rId438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98"/>
  <sheetViews>
    <sheetView topLeftCell="A19" zoomScale="90" zoomScaleNormal="90" workbookViewId="0">
      <selection activeCell="D39" sqref="D39"/>
    </sheetView>
  </sheetViews>
  <sheetFormatPr defaultRowHeight="14.4" x14ac:dyDescent="0.3"/>
  <cols>
    <col min="1" max="1" width="9.77734375" customWidth="1"/>
    <col min="2" max="2" width="26.44140625" customWidth="1"/>
    <col min="3" max="3" width="32.88671875" customWidth="1"/>
    <col min="4" max="4" width="11.109375" customWidth="1"/>
    <col min="5" max="5" width="11.33203125" customWidth="1"/>
    <col min="6" max="6" width="11.5546875" customWidth="1"/>
    <col min="7" max="7" width="10.6640625" customWidth="1"/>
    <col min="8" max="8" width="15.6640625" customWidth="1"/>
    <col min="9" max="9" width="10.6640625" customWidth="1"/>
    <col min="10" max="11" width="0" hidden="1" customWidth="1"/>
  </cols>
  <sheetData>
    <row r="2" spans="1:9" x14ac:dyDescent="0.3">
      <c r="B2" s="396" t="s">
        <v>225</v>
      </c>
      <c r="C2" s="397"/>
      <c r="D2" s="397"/>
      <c r="E2" s="397" t="s">
        <v>226</v>
      </c>
      <c r="F2" s="397"/>
      <c r="G2" s="398"/>
      <c r="H2" s="396"/>
      <c r="I2" s="396"/>
    </row>
    <row r="3" spans="1:9" x14ac:dyDescent="0.3">
      <c r="B3" s="396" t="s">
        <v>227</v>
      </c>
      <c r="C3" s="397"/>
      <c r="D3" s="397"/>
      <c r="E3" s="397" t="s">
        <v>228</v>
      </c>
      <c r="F3" s="397"/>
      <c r="G3" s="398"/>
      <c r="H3" s="396"/>
      <c r="I3" s="396"/>
    </row>
    <row r="4" spans="1:9" x14ac:dyDescent="0.3">
      <c r="B4" s="396" t="s">
        <v>229</v>
      </c>
      <c r="C4" s="397"/>
      <c r="D4" s="397"/>
      <c r="E4" s="397" t="s">
        <v>230</v>
      </c>
      <c r="F4" s="397"/>
      <c r="G4" s="398"/>
      <c r="H4" s="396"/>
      <c r="I4" s="396"/>
    </row>
    <row r="5" spans="1:9" x14ac:dyDescent="0.3">
      <c r="B5" s="396" t="s">
        <v>231</v>
      </c>
      <c r="C5" s="397"/>
      <c r="D5" s="397"/>
      <c r="E5" s="397"/>
      <c r="F5" s="397"/>
      <c r="G5" s="397"/>
      <c r="H5" s="397"/>
      <c r="I5" s="397"/>
    </row>
    <row r="6" spans="1:9" x14ac:dyDescent="0.3">
      <c r="B6" s="396"/>
      <c r="C6" s="397"/>
      <c r="D6" s="397"/>
      <c r="E6" s="397"/>
      <c r="F6" s="397"/>
      <c r="G6" s="397"/>
      <c r="H6" s="397"/>
      <c r="I6" s="397"/>
    </row>
    <row r="7" spans="1:9" x14ac:dyDescent="0.3">
      <c r="B7" s="396"/>
      <c r="C7" s="397"/>
      <c r="D7" s="397"/>
      <c r="E7" s="397"/>
      <c r="F7" s="397"/>
      <c r="G7" s="397"/>
      <c r="H7" s="397"/>
      <c r="I7" s="397"/>
    </row>
    <row r="8" spans="1:9" x14ac:dyDescent="0.3">
      <c r="B8" s="399" t="s">
        <v>428</v>
      </c>
      <c r="C8" s="400" t="s">
        <v>232</v>
      </c>
      <c r="D8" s="401"/>
      <c r="E8" s="399" t="s">
        <v>429</v>
      </c>
      <c r="F8" s="398"/>
      <c r="G8" s="398"/>
      <c r="H8" s="399"/>
      <c r="I8" s="400" t="s">
        <v>409</v>
      </c>
    </row>
    <row r="9" spans="1:9" x14ac:dyDescent="0.3">
      <c r="B9" s="397"/>
      <c r="C9" s="397"/>
      <c r="D9" s="397"/>
      <c r="E9" s="397"/>
      <c r="F9" s="397"/>
      <c r="G9" s="397"/>
      <c r="H9" s="397"/>
      <c r="I9" s="397"/>
    </row>
    <row r="10" spans="1:9" x14ac:dyDescent="0.3">
      <c r="B10" s="397"/>
      <c r="C10" s="397"/>
      <c r="D10" s="397"/>
      <c r="E10" s="397"/>
      <c r="F10" s="397"/>
      <c r="G10" s="397"/>
      <c r="H10" s="397"/>
      <c r="I10" s="397"/>
    </row>
    <row r="11" spans="1:9" x14ac:dyDescent="0.3">
      <c r="B11" s="398"/>
      <c r="C11" s="398"/>
      <c r="D11" s="398"/>
      <c r="E11" s="398"/>
      <c r="F11" s="398"/>
      <c r="G11" s="398"/>
      <c r="H11" s="398"/>
      <c r="I11" s="398"/>
    </row>
    <row r="12" spans="1:9" x14ac:dyDescent="0.3">
      <c r="B12" s="398"/>
      <c r="C12" s="398"/>
      <c r="D12" s="398"/>
      <c r="E12" s="398"/>
      <c r="F12" s="398"/>
      <c r="G12" s="398"/>
      <c r="H12" s="398"/>
      <c r="I12" s="398"/>
    </row>
    <row r="13" spans="1:9" ht="20.399999999999999" x14ac:dyDescent="0.3">
      <c r="A13" s="493"/>
      <c r="B13" s="598" t="s">
        <v>234</v>
      </c>
      <c r="C13" s="598"/>
      <c r="D13" s="598"/>
      <c r="E13" s="598"/>
      <c r="F13" s="598"/>
      <c r="G13" s="598"/>
      <c r="H13" s="598"/>
      <c r="I13" s="598"/>
    </row>
    <row r="14" spans="1:9" ht="15.6" x14ac:dyDescent="0.3">
      <c r="A14" s="493"/>
      <c r="B14" s="599" t="s">
        <v>235</v>
      </c>
      <c r="C14" s="599"/>
      <c r="D14" s="599"/>
      <c r="E14" s="599"/>
      <c r="F14" s="599"/>
      <c r="G14" s="599"/>
      <c r="H14" s="599"/>
      <c r="I14" s="599"/>
    </row>
    <row r="15" spans="1:9" ht="15.6" x14ac:dyDescent="0.3">
      <c r="A15" s="493"/>
      <c r="B15" s="599" t="s">
        <v>236</v>
      </c>
      <c r="C15" s="599"/>
      <c r="D15" s="599"/>
      <c r="E15" s="599"/>
      <c r="F15" s="599"/>
      <c r="G15" s="599"/>
      <c r="H15" s="599"/>
      <c r="I15" s="599"/>
    </row>
    <row r="16" spans="1:9" ht="15.6" x14ac:dyDescent="0.3">
      <c r="A16" s="493"/>
      <c r="B16" s="599" t="s">
        <v>416</v>
      </c>
      <c r="C16" s="599"/>
      <c r="D16" s="599"/>
      <c r="E16" s="599"/>
      <c r="F16" s="599"/>
      <c r="G16" s="599"/>
      <c r="H16" s="599"/>
      <c r="I16" s="599"/>
    </row>
    <row r="17" spans="1:13" ht="15.6" x14ac:dyDescent="0.3">
      <c r="A17" s="493"/>
      <c r="B17" s="599" t="s">
        <v>541</v>
      </c>
      <c r="C17" s="599"/>
      <c r="D17" s="599"/>
      <c r="E17" s="599"/>
      <c r="F17" s="599"/>
      <c r="G17" s="599"/>
      <c r="H17" s="599"/>
      <c r="I17" s="599"/>
    </row>
    <row r="18" spans="1:13" x14ac:dyDescent="0.3">
      <c r="B18" s="402"/>
      <c r="C18" s="402"/>
      <c r="D18" s="402"/>
      <c r="E18" s="402"/>
      <c r="F18" s="402"/>
      <c r="G18" s="402"/>
      <c r="H18" s="402"/>
      <c r="I18" s="402"/>
    </row>
    <row r="19" spans="1:13" x14ac:dyDescent="0.3">
      <c r="A19" s="493"/>
      <c r="B19" s="545"/>
      <c r="C19" s="545"/>
      <c r="D19" s="545"/>
      <c r="E19" s="545"/>
      <c r="F19" s="545"/>
      <c r="G19" s="545"/>
      <c r="H19" s="545"/>
      <c r="I19" s="545"/>
    </row>
    <row r="20" spans="1:13" x14ac:dyDescent="0.3">
      <c r="A20" s="493"/>
      <c r="B20" s="493"/>
      <c r="C20" s="493"/>
      <c r="D20" s="493"/>
      <c r="E20" s="493"/>
      <c r="F20" s="493"/>
      <c r="G20" s="493"/>
      <c r="H20" s="493"/>
      <c r="I20" s="493"/>
    </row>
    <row r="21" spans="1:13" ht="15" customHeight="1" x14ac:dyDescent="0.3">
      <c r="A21" s="493"/>
      <c r="B21" s="681" t="s">
        <v>93</v>
      </c>
      <c r="C21" s="681" t="s">
        <v>0</v>
      </c>
      <c r="D21" s="681" t="s">
        <v>94</v>
      </c>
      <c r="E21" s="683" t="s">
        <v>95</v>
      </c>
      <c r="F21" s="684"/>
      <c r="G21" s="685"/>
      <c r="H21" s="681" t="s">
        <v>96</v>
      </c>
      <c r="I21" s="681" t="s">
        <v>97</v>
      </c>
    </row>
    <row r="22" spans="1:13" ht="12.75" customHeight="1" x14ac:dyDescent="0.3">
      <c r="A22" s="493"/>
      <c r="B22" s="682"/>
      <c r="C22" s="682"/>
      <c r="D22" s="682"/>
      <c r="E22" s="546" t="s">
        <v>98</v>
      </c>
      <c r="F22" s="546" t="s">
        <v>99</v>
      </c>
      <c r="G22" s="546" t="s">
        <v>100</v>
      </c>
      <c r="H22" s="682"/>
      <c r="I22" s="682"/>
    </row>
    <row r="23" spans="1:13" x14ac:dyDescent="0.3">
      <c r="A23" s="493"/>
      <c r="B23" s="629" t="s">
        <v>101</v>
      </c>
      <c r="C23" s="630"/>
      <c r="D23" s="630"/>
      <c r="E23" s="630"/>
      <c r="F23" s="630"/>
      <c r="G23" s="630"/>
      <c r="H23" s="630"/>
      <c r="I23" s="631"/>
    </row>
    <row r="24" spans="1:13" x14ac:dyDescent="0.3">
      <c r="A24" s="493"/>
      <c r="B24" s="647" t="s">
        <v>38</v>
      </c>
      <c r="C24" s="648"/>
      <c r="D24" s="648"/>
      <c r="E24" s="648"/>
      <c r="F24" s="648"/>
      <c r="G24" s="648"/>
      <c r="H24" s="648"/>
      <c r="I24" s="649"/>
    </row>
    <row r="25" spans="1:13" ht="17.25" customHeight="1" x14ac:dyDescent="0.3">
      <c r="A25" s="493"/>
      <c r="B25" s="643" t="s">
        <v>39</v>
      </c>
      <c r="C25" s="525" t="s">
        <v>5</v>
      </c>
      <c r="D25" s="520">
        <v>200</v>
      </c>
      <c r="E25" s="520">
        <v>17.239999999999998</v>
      </c>
      <c r="F25" s="520">
        <v>26.76</v>
      </c>
      <c r="G25" s="520">
        <v>4.62</v>
      </c>
      <c r="H25" s="520">
        <v>326.16000000000003</v>
      </c>
      <c r="I25" s="520">
        <v>301</v>
      </c>
    </row>
    <row r="26" spans="1:13" ht="17.25" customHeight="1" x14ac:dyDescent="0.3">
      <c r="A26" s="493"/>
      <c r="B26" s="644"/>
      <c r="C26" s="525" t="s">
        <v>58</v>
      </c>
      <c r="D26" s="520">
        <v>60</v>
      </c>
      <c r="E26" s="526">
        <v>4.5599999999999996</v>
      </c>
      <c r="F26" s="526">
        <v>0.48</v>
      </c>
      <c r="G26" s="526">
        <v>29.52</v>
      </c>
      <c r="H26" s="526">
        <v>141</v>
      </c>
      <c r="I26" s="520">
        <v>108</v>
      </c>
    </row>
    <row r="27" spans="1:13" ht="17.25" customHeight="1" x14ac:dyDescent="0.3">
      <c r="A27" s="493"/>
      <c r="B27" s="644"/>
      <c r="C27" s="525" t="s">
        <v>1</v>
      </c>
      <c r="D27" s="520">
        <v>200</v>
      </c>
      <c r="E27" s="527">
        <v>0.1</v>
      </c>
      <c r="F27" s="527">
        <v>0</v>
      </c>
      <c r="G27" s="527">
        <v>15.2</v>
      </c>
      <c r="H27" s="527">
        <v>61</v>
      </c>
      <c r="I27" s="520">
        <v>494</v>
      </c>
    </row>
    <row r="28" spans="1:13" ht="17.25" customHeight="1" x14ac:dyDescent="0.3">
      <c r="A28" s="493"/>
      <c r="B28" s="645"/>
      <c r="C28" s="528" t="s">
        <v>436</v>
      </c>
      <c r="D28" s="527">
        <v>140</v>
      </c>
      <c r="E28" s="529">
        <v>0.99</v>
      </c>
      <c r="F28" s="529">
        <v>0.22</v>
      </c>
      <c r="G28" s="529">
        <v>8.91</v>
      </c>
      <c r="H28" s="529">
        <v>47.3</v>
      </c>
      <c r="I28" s="520"/>
    </row>
    <row r="29" spans="1:13" ht="17.25" customHeight="1" x14ac:dyDescent="0.3">
      <c r="A29" s="493"/>
      <c r="B29" s="625" t="s">
        <v>102</v>
      </c>
      <c r="C29" s="625"/>
      <c r="D29" s="530">
        <f>D25+D26+D27+D28</f>
        <v>600</v>
      </c>
      <c r="E29" s="530">
        <f t="shared" ref="E29:G29" si="0">E25+E26+E27+E28</f>
        <v>22.889999999999997</v>
      </c>
      <c r="F29" s="530">
        <f t="shared" si="0"/>
        <v>27.46</v>
      </c>
      <c r="G29" s="530">
        <f t="shared" si="0"/>
        <v>58.25</v>
      </c>
      <c r="H29" s="530">
        <f>H25+H26+H27+H28</f>
        <v>575.46</v>
      </c>
      <c r="I29" s="531"/>
      <c r="J29" s="524">
        <f>H29/H40</f>
        <v>0.29383290953095803</v>
      </c>
      <c r="L29" s="547">
        <f>H29/H40</f>
        <v>0.29383290953095803</v>
      </c>
      <c r="M29">
        <v>1</v>
      </c>
    </row>
    <row r="30" spans="1:13" ht="17.25" customHeight="1" x14ac:dyDescent="0.3">
      <c r="A30" s="493"/>
      <c r="B30" s="626" t="s">
        <v>41</v>
      </c>
      <c r="C30" s="532" t="s">
        <v>218</v>
      </c>
      <c r="D30" s="520">
        <v>120</v>
      </c>
      <c r="E30" s="520">
        <v>1.08</v>
      </c>
      <c r="F30" s="520">
        <v>6.12</v>
      </c>
      <c r="G30" s="520">
        <v>4.32</v>
      </c>
      <c r="H30" s="533">
        <v>76.8</v>
      </c>
      <c r="I30" s="527">
        <v>31</v>
      </c>
    </row>
    <row r="31" spans="1:13" ht="27.6" customHeight="1" x14ac:dyDescent="0.3">
      <c r="A31" s="493"/>
      <c r="B31" s="628"/>
      <c r="C31" s="528" t="s">
        <v>457</v>
      </c>
      <c r="D31" s="527">
        <v>250</v>
      </c>
      <c r="E31" s="527">
        <v>2.7</v>
      </c>
      <c r="F31" s="527">
        <v>2.85</v>
      </c>
      <c r="G31" s="527">
        <v>17.45</v>
      </c>
      <c r="H31" s="526">
        <v>118.25</v>
      </c>
      <c r="I31" s="527">
        <v>103</v>
      </c>
    </row>
    <row r="32" spans="1:13" ht="17.25" customHeight="1" x14ac:dyDescent="0.3">
      <c r="A32" s="493"/>
      <c r="B32" s="628"/>
      <c r="C32" s="528" t="s">
        <v>13</v>
      </c>
      <c r="D32" s="527">
        <v>200</v>
      </c>
      <c r="E32" s="527">
        <v>11.4</v>
      </c>
      <c r="F32" s="527">
        <v>10.46</v>
      </c>
      <c r="G32" s="527">
        <v>49.44</v>
      </c>
      <c r="H32" s="527">
        <v>337.4</v>
      </c>
      <c r="I32" s="527">
        <v>237</v>
      </c>
    </row>
    <row r="33" spans="1:12" ht="17.25" customHeight="1" x14ac:dyDescent="0.3">
      <c r="A33" s="493"/>
      <c r="B33" s="628"/>
      <c r="C33" s="528" t="s">
        <v>224</v>
      </c>
      <c r="D33" s="527">
        <v>100</v>
      </c>
      <c r="E33" s="527">
        <v>15.55</v>
      </c>
      <c r="F33" s="527">
        <v>11.55</v>
      </c>
      <c r="G33" s="527">
        <v>15.7</v>
      </c>
      <c r="H33" s="527">
        <v>228.75</v>
      </c>
      <c r="I33" s="527">
        <v>282</v>
      </c>
    </row>
    <row r="34" spans="1:12" ht="17.25" customHeight="1" x14ac:dyDescent="0.3">
      <c r="A34" s="493"/>
      <c r="B34" s="628"/>
      <c r="C34" s="528" t="s">
        <v>8</v>
      </c>
      <c r="D34" s="520">
        <v>200</v>
      </c>
      <c r="E34" s="520">
        <v>1</v>
      </c>
      <c r="F34" s="520">
        <v>0.2</v>
      </c>
      <c r="G34" s="520">
        <v>0.2</v>
      </c>
      <c r="H34" s="533">
        <v>92</v>
      </c>
      <c r="I34" s="527">
        <v>518</v>
      </c>
    </row>
    <row r="35" spans="1:12" ht="17.25" customHeight="1" x14ac:dyDescent="0.3">
      <c r="A35" s="493"/>
      <c r="B35" s="628"/>
      <c r="C35" s="528" t="s">
        <v>105</v>
      </c>
      <c r="D35" s="527">
        <v>60</v>
      </c>
      <c r="E35" s="526">
        <v>4.2</v>
      </c>
      <c r="F35" s="526">
        <v>0.66</v>
      </c>
      <c r="G35" s="526">
        <v>24.18</v>
      </c>
      <c r="H35" s="526">
        <v>115.8</v>
      </c>
      <c r="I35" s="520">
        <v>516</v>
      </c>
    </row>
    <row r="36" spans="1:12" ht="17.25" customHeight="1" x14ac:dyDescent="0.3">
      <c r="A36" s="493"/>
      <c r="B36" s="625" t="s">
        <v>106</v>
      </c>
      <c r="C36" s="625"/>
      <c r="D36" s="530">
        <f>D30+D31+D32+D33+D34+D35</f>
        <v>930</v>
      </c>
      <c r="E36" s="530">
        <f t="shared" ref="E36:H36" si="1">E30+E31+E32+E33+E34+E35</f>
        <v>35.93</v>
      </c>
      <c r="F36" s="530">
        <f t="shared" si="1"/>
        <v>31.84</v>
      </c>
      <c r="G36" s="530">
        <f t="shared" si="1"/>
        <v>111.28999999999999</v>
      </c>
      <c r="H36" s="530">
        <f t="shared" si="1"/>
        <v>969</v>
      </c>
      <c r="I36" s="533"/>
      <c r="J36" s="524">
        <f>H36/H40</f>
        <v>0.49477650807266932</v>
      </c>
      <c r="L36" s="548">
        <f>H36/H40</f>
        <v>0.49477650807266932</v>
      </c>
    </row>
    <row r="37" spans="1:12" ht="17.25" customHeight="1" x14ac:dyDescent="0.3">
      <c r="A37" s="493"/>
      <c r="B37" s="626" t="s">
        <v>524</v>
      </c>
      <c r="C37" s="520" t="s">
        <v>525</v>
      </c>
      <c r="D37" s="520">
        <v>200</v>
      </c>
      <c r="E37" s="520">
        <v>5.7</v>
      </c>
      <c r="F37" s="520">
        <v>6.3</v>
      </c>
      <c r="G37" s="520">
        <v>7.8</v>
      </c>
      <c r="H37" s="520">
        <v>114</v>
      </c>
      <c r="I37" s="520">
        <v>280</v>
      </c>
    </row>
    <row r="38" spans="1:12" ht="17.25" customHeight="1" x14ac:dyDescent="0.3">
      <c r="A38" s="493"/>
      <c r="B38" s="627"/>
      <c r="C38" s="520" t="s">
        <v>526</v>
      </c>
      <c r="D38" s="520">
        <v>100</v>
      </c>
      <c r="E38" s="520">
        <v>7</v>
      </c>
      <c r="F38" s="520">
        <v>5</v>
      </c>
      <c r="G38" s="520">
        <v>58</v>
      </c>
      <c r="H38" s="520">
        <v>300</v>
      </c>
      <c r="I38" s="520"/>
    </row>
    <row r="39" spans="1:12" ht="17.25" customHeight="1" x14ac:dyDescent="0.3">
      <c r="A39" s="493"/>
      <c r="B39" s="625" t="s">
        <v>527</v>
      </c>
      <c r="C39" s="625"/>
      <c r="D39" s="531">
        <f>D37+D38</f>
        <v>300</v>
      </c>
      <c r="E39" s="531">
        <f t="shared" ref="E39:H39" si="2">E37+E38</f>
        <v>12.7</v>
      </c>
      <c r="F39" s="531">
        <f t="shared" si="2"/>
        <v>11.3</v>
      </c>
      <c r="G39" s="531">
        <f t="shared" si="2"/>
        <v>65.8</v>
      </c>
      <c r="H39" s="531">
        <f t="shared" si="2"/>
        <v>414</v>
      </c>
      <c r="I39" s="520"/>
      <c r="J39" s="524">
        <f>H39/H40</f>
        <v>0.21139058239637265</v>
      </c>
      <c r="L39" s="548">
        <f>H39/H40</f>
        <v>0.21139058239637265</v>
      </c>
    </row>
    <row r="40" spans="1:12" ht="17.25" customHeight="1" x14ac:dyDescent="0.3">
      <c r="A40" s="493"/>
      <c r="B40" s="625" t="s">
        <v>107</v>
      </c>
      <c r="C40" s="625"/>
      <c r="D40" s="530">
        <f>D29+D36+D39</f>
        <v>1830</v>
      </c>
      <c r="E40" s="530">
        <f t="shared" ref="E40:H40" si="3">E29+E36+E39</f>
        <v>71.52</v>
      </c>
      <c r="F40" s="530">
        <f t="shared" si="3"/>
        <v>70.599999999999994</v>
      </c>
      <c r="G40" s="530">
        <f t="shared" si="3"/>
        <v>235.33999999999997</v>
      </c>
      <c r="H40" s="530">
        <f t="shared" si="3"/>
        <v>1958.46</v>
      </c>
      <c r="I40" s="530"/>
    </row>
    <row r="41" spans="1:12" ht="17.25" customHeight="1" x14ac:dyDescent="0.3">
      <c r="A41" s="493"/>
      <c r="B41" s="629" t="s">
        <v>46</v>
      </c>
      <c r="C41" s="630"/>
      <c r="D41" s="630"/>
      <c r="E41" s="630"/>
      <c r="F41" s="630"/>
      <c r="G41" s="630"/>
      <c r="H41" s="630"/>
      <c r="I41" s="631"/>
    </row>
    <row r="42" spans="1:12" ht="17.25" customHeight="1" x14ac:dyDescent="0.3">
      <c r="A42" s="493"/>
      <c r="B42" s="640" t="s">
        <v>39</v>
      </c>
      <c r="C42" s="525" t="s">
        <v>122</v>
      </c>
      <c r="D42" s="520" t="s">
        <v>411</v>
      </c>
      <c r="E42" s="520">
        <v>32</v>
      </c>
      <c r="F42" s="520">
        <v>33.6</v>
      </c>
      <c r="G42" s="520">
        <v>31.86</v>
      </c>
      <c r="H42" s="520">
        <v>566.66</v>
      </c>
      <c r="I42" s="520">
        <v>313</v>
      </c>
    </row>
    <row r="43" spans="1:12" ht="17.25" customHeight="1" x14ac:dyDescent="0.3">
      <c r="A43" s="493"/>
      <c r="B43" s="641"/>
      <c r="C43" s="525" t="s">
        <v>119</v>
      </c>
      <c r="D43" s="520">
        <v>50</v>
      </c>
      <c r="E43" s="520">
        <v>3</v>
      </c>
      <c r="F43" s="520">
        <v>10.75</v>
      </c>
      <c r="G43" s="520">
        <v>18.25</v>
      </c>
      <c r="H43" s="520">
        <v>182.5</v>
      </c>
      <c r="I43" s="520">
        <v>1</v>
      </c>
    </row>
    <row r="44" spans="1:12" ht="17.25" customHeight="1" x14ac:dyDescent="0.3">
      <c r="A44" s="493"/>
      <c r="B44" s="641"/>
      <c r="C44" s="534" t="s">
        <v>7</v>
      </c>
      <c r="D44" s="535">
        <v>200</v>
      </c>
      <c r="E44" s="534">
        <v>3.6</v>
      </c>
      <c r="F44" s="534">
        <v>3.3</v>
      </c>
      <c r="G44" s="534">
        <v>25</v>
      </c>
      <c r="H44" s="536">
        <v>144</v>
      </c>
      <c r="I44" s="520">
        <v>496</v>
      </c>
    </row>
    <row r="45" spans="1:12" ht="17.25" hidden="1" customHeight="1" x14ac:dyDescent="0.3">
      <c r="A45" s="493"/>
      <c r="B45" s="642"/>
      <c r="C45" s="528" t="s">
        <v>321</v>
      </c>
      <c r="D45" s="527">
        <v>143</v>
      </c>
      <c r="E45" s="529">
        <v>1.5</v>
      </c>
      <c r="F45" s="529">
        <v>0.5</v>
      </c>
      <c r="G45" s="529">
        <v>21</v>
      </c>
      <c r="H45" s="529">
        <v>96</v>
      </c>
      <c r="I45" s="520">
        <v>112</v>
      </c>
    </row>
    <row r="46" spans="1:12" ht="17.25" customHeight="1" x14ac:dyDescent="0.3">
      <c r="A46" s="493"/>
      <c r="B46" s="625" t="s">
        <v>102</v>
      </c>
      <c r="C46" s="625"/>
      <c r="D46" s="530">
        <f>226+D43+D44</f>
        <v>476</v>
      </c>
      <c r="E46" s="531">
        <f>E42+E43+E44</f>
        <v>38.6</v>
      </c>
      <c r="F46" s="531">
        <f t="shared" ref="F46:H46" si="4">F42+F43+F44</f>
        <v>47.65</v>
      </c>
      <c r="G46" s="531">
        <f t="shared" si="4"/>
        <v>75.11</v>
      </c>
      <c r="H46" s="531">
        <f t="shared" si="4"/>
        <v>893.16</v>
      </c>
      <c r="I46" s="520"/>
      <c r="J46" s="524">
        <f>H46/H56</f>
        <v>0.44784740816510732</v>
      </c>
      <c r="L46" s="548">
        <f>H46/H56</f>
        <v>0.44784740816510732</v>
      </c>
    </row>
    <row r="47" spans="1:12" ht="17.25" customHeight="1" x14ac:dyDescent="0.3">
      <c r="A47" s="493"/>
      <c r="B47" s="626" t="s">
        <v>41</v>
      </c>
      <c r="C47" s="537" t="s">
        <v>439</v>
      </c>
      <c r="D47" s="527">
        <v>120</v>
      </c>
      <c r="E47" s="527">
        <v>1.32</v>
      </c>
      <c r="F47" s="527">
        <v>0.24</v>
      </c>
      <c r="G47" s="527">
        <v>4.5599999999999996</v>
      </c>
      <c r="H47" s="526">
        <v>26.4</v>
      </c>
      <c r="I47" s="527">
        <v>71</v>
      </c>
    </row>
    <row r="48" spans="1:12" ht="17.25" customHeight="1" x14ac:dyDescent="0.3">
      <c r="A48" s="493"/>
      <c r="B48" s="628"/>
      <c r="C48" s="528" t="s">
        <v>110</v>
      </c>
      <c r="D48" s="527">
        <v>250</v>
      </c>
      <c r="E48" s="527">
        <v>1.75</v>
      </c>
      <c r="F48" s="527">
        <v>4.9800000000000004</v>
      </c>
      <c r="G48" s="527">
        <v>7.78</v>
      </c>
      <c r="H48" s="527">
        <v>83</v>
      </c>
      <c r="I48" s="527">
        <v>142</v>
      </c>
    </row>
    <row r="49" spans="1:13" ht="17.25" customHeight="1" x14ac:dyDescent="0.3">
      <c r="A49" s="493"/>
      <c r="B49" s="628"/>
      <c r="C49" s="528" t="s">
        <v>440</v>
      </c>
      <c r="D49" s="520">
        <v>200</v>
      </c>
      <c r="E49" s="520">
        <v>19</v>
      </c>
      <c r="F49" s="520">
        <v>23.78</v>
      </c>
      <c r="G49" s="520">
        <v>31.56</v>
      </c>
      <c r="H49" s="533">
        <v>418.88</v>
      </c>
      <c r="I49" s="527">
        <v>131</v>
      </c>
    </row>
    <row r="50" spans="1:13" ht="25.2" customHeight="1" x14ac:dyDescent="0.3">
      <c r="A50" s="493"/>
      <c r="B50" s="628"/>
      <c r="C50" s="538" t="s">
        <v>430</v>
      </c>
      <c r="D50" s="520">
        <v>200</v>
      </c>
      <c r="E50" s="520">
        <v>0.2</v>
      </c>
      <c r="F50" s="520">
        <v>0</v>
      </c>
      <c r="G50" s="520">
        <v>19.8</v>
      </c>
      <c r="H50" s="520">
        <v>77</v>
      </c>
      <c r="I50" s="520">
        <v>296</v>
      </c>
    </row>
    <row r="51" spans="1:13" ht="17.25" customHeight="1" x14ac:dyDescent="0.3">
      <c r="A51" s="493"/>
      <c r="B51" s="628"/>
      <c r="C51" s="528" t="s">
        <v>105</v>
      </c>
      <c r="D51" s="527">
        <v>60</v>
      </c>
      <c r="E51" s="526">
        <v>4.2</v>
      </c>
      <c r="F51" s="526">
        <v>0.66</v>
      </c>
      <c r="G51" s="526">
        <v>24.18</v>
      </c>
      <c r="H51" s="526">
        <v>115.8</v>
      </c>
      <c r="I51" s="520">
        <v>516</v>
      </c>
    </row>
    <row r="52" spans="1:13" ht="17.25" customHeight="1" x14ac:dyDescent="0.3">
      <c r="A52" s="493"/>
      <c r="B52" s="625" t="s">
        <v>106</v>
      </c>
      <c r="C52" s="625"/>
      <c r="D52" s="530">
        <f>D47+D48+D49+D50+D51</f>
        <v>830</v>
      </c>
      <c r="E52" s="530">
        <f t="shared" ref="E52:G52" si="5">E47+E48+E49+E50+E51</f>
        <v>26.47</v>
      </c>
      <c r="F52" s="530">
        <f t="shared" si="5"/>
        <v>29.66</v>
      </c>
      <c r="G52" s="530">
        <f t="shared" si="5"/>
        <v>87.88</v>
      </c>
      <c r="H52" s="530">
        <f>H47+H48+H49+H50+H51</f>
        <v>721.07999999999993</v>
      </c>
      <c r="I52" s="520">
        <v>516</v>
      </c>
      <c r="J52" s="523">
        <f>H52/H56</f>
        <v>0.3615632239237041</v>
      </c>
      <c r="K52">
        <v>4</v>
      </c>
      <c r="L52" s="547">
        <f>H52/H56</f>
        <v>0.3615632239237041</v>
      </c>
      <c r="M52">
        <v>4</v>
      </c>
    </row>
    <row r="53" spans="1:13" ht="17.25" customHeight="1" x14ac:dyDescent="0.3">
      <c r="A53" s="493"/>
      <c r="B53" s="626" t="s">
        <v>524</v>
      </c>
      <c r="C53" s="538" t="s">
        <v>530</v>
      </c>
      <c r="D53" s="520">
        <v>200</v>
      </c>
      <c r="E53" s="520">
        <v>3.16</v>
      </c>
      <c r="F53" s="520">
        <v>2.68</v>
      </c>
      <c r="G53" s="520">
        <v>15.94</v>
      </c>
      <c r="H53" s="520">
        <v>100.6</v>
      </c>
      <c r="I53" s="520">
        <v>379</v>
      </c>
    </row>
    <row r="54" spans="1:13" ht="17.25" customHeight="1" x14ac:dyDescent="0.3">
      <c r="A54" s="493"/>
      <c r="B54" s="627"/>
      <c r="C54" s="520" t="s">
        <v>528</v>
      </c>
      <c r="D54" s="520">
        <v>65</v>
      </c>
      <c r="E54" s="520">
        <v>4.55</v>
      </c>
      <c r="F54" s="520">
        <v>13.65</v>
      </c>
      <c r="G54" s="520">
        <v>34.450000000000003</v>
      </c>
      <c r="H54" s="520">
        <v>279.5</v>
      </c>
      <c r="I54" s="520"/>
    </row>
    <row r="55" spans="1:13" ht="17.25" customHeight="1" x14ac:dyDescent="0.3">
      <c r="A55" s="493"/>
      <c r="B55" s="625" t="s">
        <v>527</v>
      </c>
      <c r="C55" s="625"/>
      <c r="D55" s="531">
        <f>D53+D54</f>
        <v>265</v>
      </c>
      <c r="E55" s="531">
        <f t="shared" ref="E55:H55" si="6">E53+E54</f>
        <v>7.71</v>
      </c>
      <c r="F55" s="531">
        <f t="shared" si="6"/>
        <v>16.330000000000002</v>
      </c>
      <c r="G55" s="531">
        <f t="shared" si="6"/>
        <v>50.39</v>
      </c>
      <c r="H55" s="531">
        <f t="shared" si="6"/>
        <v>380.1</v>
      </c>
      <c r="I55" s="520"/>
      <c r="J55" s="523">
        <f>H55/H56</f>
        <v>0.19058936791118872</v>
      </c>
      <c r="K55">
        <v>1</v>
      </c>
      <c r="L55" s="547">
        <f>H55/H56</f>
        <v>0.19058936791118872</v>
      </c>
      <c r="M55">
        <v>1</v>
      </c>
    </row>
    <row r="56" spans="1:13" ht="17.25" customHeight="1" x14ac:dyDescent="0.3">
      <c r="A56" s="493"/>
      <c r="B56" s="625" t="s">
        <v>107</v>
      </c>
      <c r="C56" s="625"/>
      <c r="D56" s="530">
        <f>D46+D52+D55</f>
        <v>1571</v>
      </c>
      <c r="E56" s="530">
        <f t="shared" ref="E56:H56" si="7">E46+E52+E55</f>
        <v>72.779999999999987</v>
      </c>
      <c r="F56" s="530">
        <f t="shared" si="7"/>
        <v>93.64</v>
      </c>
      <c r="G56" s="530">
        <f t="shared" si="7"/>
        <v>213.38</v>
      </c>
      <c r="H56" s="530">
        <f t="shared" si="7"/>
        <v>1994.3399999999997</v>
      </c>
      <c r="I56" s="531"/>
    </row>
    <row r="57" spans="1:13" ht="17.25" customHeight="1" x14ac:dyDescent="0.3">
      <c r="A57" s="493"/>
      <c r="B57" s="629" t="s">
        <v>55</v>
      </c>
      <c r="C57" s="630"/>
      <c r="D57" s="630"/>
      <c r="E57" s="630"/>
      <c r="F57" s="630"/>
      <c r="G57" s="630"/>
      <c r="H57" s="630"/>
      <c r="I57" s="631"/>
    </row>
    <row r="58" spans="1:13" ht="28.2" customHeight="1" x14ac:dyDescent="0.3">
      <c r="A58" s="493"/>
      <c r="B58" s="626" t="s">
        <v>39</v>
      </c>
      <c r="C58" s="528" t="s">
        <v>441</v>
      </c>
      <c r="D58" s="527">
        <v>200</v>
      </c>
      <c r="E58" s="527">
        <v>5.7</v>
      </c>
      <c r="F58" s="527">
        <v>5.26</v>
      </c>
      <c r="G58" s="527">
        <v>18.98</v>
      </c>
      <c r="H58" s="527">
        <v>146</v>
      </c>
      <c r="I58" s="520">
        <v>165</v>
      </c>
    </row>
    <row r="59" spans="1:13" ht="15.6" customHeight="1" x14ac:dyDescent="0.3">
      <c r="A59" s="493"/>
      <c r="B59" s="628"/>
      <c r="C59" s="525" t="s">
        <v>37</v>
      </c>
      <c r="D59" s="520">
        <v>50</v>
      </c>
      <c r="E59" s="520">
        <v>6.25</v>
      </c>
      <c r="F59" s="520">
        <v>3.75</v>
      </c>
      <c r="G59" s="520">
        <v>18.13</v>
      </c>
      <c r="H59" s="520">
        <v>133.75</v>
      </c>
      <c r="I59" s="520">
        <v>3</v>
      </c>
    </row>
    <row r="60" spans="1:13" ht="15.75" customHeight="1" x14ac:dyDescent="0.3">
      <c r="A60" s="493"/>
      <c r="B60" s="628"/>
      <c r="C60" s="520" t="s">
        <v>463</v>
      </c>
      <c r="D60" s="527">
        <v>200</v>
      </c>
      <c r="E60" s="527">
        <v>0.1</v>
      </c>
      <c r="F60" s="527">
        <v>0.04</v>
      </c>
      <c r="G60" s="527">
        <v>9.9</v>
      </c>
      <c r="H60" s="526">
        <v>35</v>
      </c>
      <c r="I60" s="520">
        <v>268</v>
      </c>
    </row>
    <row r="61" spans="1:13" ht="15.75" customHeight="1" x14ac:dyDescent="0.3">
      <c r="A61" s="493"/>
      <c r="B61" s="627"/>
      <c r="C61" s="528" t="s">
        <v>321</v>
      </c>
      <c r="D61" s="527">
        <v>140</v>
      </c>
      <c r="E61" s="529">
        <v>1.65</v>
      </c>
      <c r="F61" s="529">
        <v>0.55000000000000004</v>
      </c>
      <c r="G61" s="529">
        <v>23.1</v>
      </c>
      <c r="H61" s="529">
        <v>105.6</v>
      </c>
      <c r="I61" s="520"/>
    </row>
    <row r="62" spans="1:13" ht="17.25" customHeight="1" x14ac:dyDescent="0.3">
      <c r="A62" s="493"/>
      <c r="B62" s="625" t="s">
        <v>102</v>
      </c>
      <c r="C62" s="625"/>
      <c r="D62" s="530">
        <f>D58+D59+D60+D61</f>
        <v>590</v>
      </c>
      <c r="E62" s="530">
        <f t="shared" ref="E62:H62" si="8">E58+E59+E60+E61</f>
        <v>13.7</v>
      </c>
      <c r="F62" s="530">
        <f t="shared" si="8"/>
        <v>9.6</v>
      </c>
      <c r="G62" s="530">
        <f t="shared" si="8"/>
        <v>70.11</v>
      </c>
      <c r="H62" s="530">
        <f t="shared" si="8"/>
        <v>420.35</v>
      </c>
      <c r="I62" s="520"/>
      <c r="J62" s="524">
        <f>H62/H73</f>
        <v>0.32962164281513429</v>
      </c>
      <c r="L62" s="548">
        <f>H62/H73</f>
        <v>0.32962164281513429</v>
      </c>
    </row>
    <row r="63" spans="1:13" ht="17.25" customHeight="1" x14ac:dyDescent="0.3">
      <c r="A63" s="493"/>
      <c r="B63" s="626" t="s">
        <v>41</v>
      </c>
      <c r="C63" s="532" t="s">
        <v>414</v>
      </c>
      <c r="D63" s="520">
        <v>120</v>
      </c>
      <c r="E63" s="520">
        <v>0.84</v>
      </c>
      <c r="F63" s="520">
        <v>0.12</v>
      </c>
      <c r="G63" s="520">
        <v>2.2799999999999998</v>
      </c>
      <c r="H63" s="533">
        <v>14.4</v>
      </c>
      <c r="I63" s="527">
        <v>71</v>
      </c>
    </row>
    <row r="64" spans="1:13" ht="28.2" customHeight="1" x14ac:dyDescent="0.3">
      <c r="A64" s="493"/>
      <c r="B64" s="628"/>
      <c r="C64" s="528" t="s">
        <v>443</v>
      </c>
      <c r="D64" s="527">
        <v>250</v>
      </c>
      <c r="E64" s="526">
        <v>2.68</v>
      </c>
      <c r="F64" s="526">
        <v>2.5</v>
      </c>
      <c r="G64" s="526">
        <v>19.329999999999998</v>
      </c>
      <c r="H64" s="526">
        <v>112.5</v>
      </c>
      <c r="I64" s="527">
        <v>61</v>
      </c>
    </row>
    <row r="65" spans="1:12" ht="17.25" customHeight="1" x14ac:dyDescent="0.3">
      <c r="A65" s="493"/>
      <c r="B65" s="628"/>
      <c r="C65" s="528" t="s">
        <v>114</v>
      </c>
      <c r="D65" s="527">
        <v>200</v>
      </c>
      <c r="E65" s="527">
        <v>7.54</v>
      </c>
      <c r="F65" s="527">
        <v>0.9</v>
      </c>
      <c r="G65" s="527">
        <v>38.72</v>
      </c>
      <c r="H65" s="526">
        <v>193.2</v>
      </c>
      <c r="I65" s="527">
        <v>291</v>
      </c>
    </row>
    <row r="66" spans="1:12" ht="17.25" customHeight="1" x14ac:dyDescent="0.3">
      <c r="A66" s="493"/>
      <c r="B66" s="628"/>
      <c r="C66" s="528" t="s">
        <v>442</v>
      </c>
      <c r="D66" s="527">
        <v>100</v>
      </c>
      <c r="E66" s="527">
        <v>10.64</v>
      </c>
      <c r="F66" s="527">
        <v>28.19</v>
      </c>
      <c r="G66" s="527">
        <v>2.89</v>
      </c>
      <c r="H66" s="526">
        <v>309</v>
      </c>
      <c r="I66" s="527">
        <v>260</v>
      </c>
    </row>
    <row r="67" spans="1:12" ht="15.6" customHeight="1" x14ac:dyDescent="0.3">
      <c r="A67" s="493"/>
      <c r="B67" s="628"/>
      <c r="C67" s="538" t="s">
        <v>482</v>
      </c>
      <c r="D67" s="520">
        <v>200</v>
      </c>
      <c r="E67" s="520">
        <v>0.5</v>
      </c>
      <c r="F67" s="520">
        <v>0</v>
      </c>
      <c r="G67" s="520">
        <v>27</v>
      </c>
      <c r="H67" s="520">
        <v>110</v>
      </c>
      <c r="I67" s="520">
        <v>508</v>
      </c>
    </row>
    <row r="68" spans="1:12" ht="17.25" customHeight="1" x14ac:dyDescent="0.3">
      <c r="A68" s="493"/>
      <c r="B68" s="628"/>
      <c r="C68" s="528" t="s">
        <v>105</v>
      </c>
      <c r="D68" s="527">
        <v>60</v>
      </c>
      <c r="E68" s="526">
        <v>4.2</v>
      </c>
      <c r="F68" s="526">
        <v>0.66</v>
      </c>
      <c r="G68" s="526">
        <v>24.18</v>
      </c>
      <c r="H68" s="526">
        <v>115.8</v>
      </c>
      <c r="I68" s="520">
        <v>516</v>
      </c>
    </row>
    <row r="69" spans="1:12" ht="17.25" customHeight="1" x14ac:dyDescent="0.3">
      <c r="A69" s="493"/>
      <c r="B69" s="625" t="s">
        <v>106</v>
      </c>
      <c r="C69" s="625"/>
      <c r="D69" s="530">
        <f>D63+D64+D65+D66+D67+D68</f>
        <v>930</v>
      </c>
      <c r="E69" s="530">
        <f t="shared" ref="E69:H69" si="9">E63+E64+E65+E66+E67+E68</f>
        <v>26.400000000000002</v>
      </c>
      <c r="F69" s="530">
        <f t="shared" si="9"/>
        <v>32.369999999999997</v>
      </c>
      <c r="G69" s="530">
        <f t="shared" si="9"/>
        <v>114.4</v>
      </c>
      <c r="H69" s="530">
        <f t="shared" si="9"/>
        <v>854.9</v>
      </c>
      <c r="I69" s="520"/>
      <c r="J69" s="524">
        <f>H69/H73</f>
        <v>0.67037835718486571</v>
      </c>
      <c r="L69" s="548">
        <f>H69/H73</f>
        <v>0.67037835718486571</v>
      </c>
    </row>
    <row r="70" spans="1:12" ht="17.399999999999999" customHeight="1" x14ac:dyDescent="0.3">
      <c r="A70" s="493"/>
      <c r="B70" s="626" t="s">
        <v>524</v>
      </c>
      <c r="C70" s="520" t="s">
        <v>525</v>
      </c>
      <c r="D70" s="520">
        <v>200</v>
      </c>
      <c r="E70" s="520">
        <v>5.7</v>
      </c>
      <c r="F70" s="520">
        <v>6.3</v>
      </c>
      <c r="G70" s="520">
        <v>7.8</v>
      </c>
      <c r="H70" s="520">
        <v>114</v>
      </c>
      <c r="I70" s="520">
        <v>280</v>
      </c>
    </row>
    <row r="71" spans="1:12" ht="17.399999999999999" customHeight="1" x14ac:dyDescent="0.3">
      <c r="A71" s="493"/>
      <c r="B71" s="627"/>
      <c r="C71" s="520" t="s">
        <v>529</v>
      </c>
      <c r="D71" s="520">
        <v>70</v>
      </c>
      <c r="E71" s="520">
        <v>5.6</v>
      </c>
      <c r="F71" s="520">
        <v>7.28</v>
      </c>
      <c r="G71" s="520">
        <v>46.2</v>
      </c>
      <c r="H71" s="520">
        <v>273.7</v>
      </c>
      <c r="I71" s="520"/>
    </row>
    <row r="72" spans="1:12" ht="17.399999999999999" customHeight="1" x14ac:dyDescent="0.3">
      <c r="A72" s="493"/>
      <c r="B72" s="625" t="s">
        <v>527</v>
      </c>
      <c r="C72" s="625"/>
      <c r="D72" s="531">
        <f>D70+D71</f>
        <v>270</v>
      </c>
      <c r="E72" s="531">
        <f t="shared" ref="E72:H72" si="10">E70+E71</f>
        <v>11.3</v>
      </c>
      <c r="F72" s="531">
        <f t="shared" si="10"/>
        <v>13.58</v>
      </c>
      <c r="G72" s="531">
        <f t="shared" si="10"/>
        <v>54</v>
      </c>
      <c r="H72" s="531">
        <f t="shared" si="10"/>
        <v>387.7</v>
      </c>
      <c r="I72" s="520"/>
      <c r="J72" s="524">
        <f>H72/H73</f>
        <v>0.30401881983924722</v>
      </c>
      <c r="L72" s="548">
        <f>H72/H73</f>
        <v>0.30401881983924722</v>
      </c>
    </row>
    <row r="73" spans="1:12" ht="17.25" customHeight="1" x14ac:dyDescent="0.3">
      <c r="A73" s="493"/>
      <c r="B73" s="625" t="s">
        <v>107</v>
      </c>
      <c r="C73" s="625"/>
      <c r="D73" s="530">
        <f>D62+D69</f>
        <v>1520</v>
      </c>
      <c r="E73" s="530">
        <f>E62+E69</f>
        <v>40.1</v>
      </c>
      <c r="F73" s="530">
        <f>F62+F69</f>
        <v>41.97</v>
      </c>
      <c r="G73" s="530">
        <f>G62+G69</f>
        <v>184.51</v>
      </c>
      <c r="H73" s="530">
        <f>H62+H69</f>
        <v>1275.25</v>
      </c>
      <c r="I73" s="531"/>
    </row>
    <row r="74" spans="1:12" ht="17.25" customHeight="1" x14ac:dyDescent="0.3">
      <c r="A74" s="493"/>
      <c r="B74" s="629" t="s">
        <v>61</v>
      </c>
      <c r="C74" s="630"/>
      <c r="D74" s="630"/>
      <c r="E74" s="630"/>
      <c r="F74" s="630"/>
      <c r="G74" s="630"/>
      <c r="H74" s="630"/>
      <c r="I74" s="631"/>
    </row>
    <row r="75" spans="1:12" ht="17.25" customHeight="1" x14ac:dyDescent="0.3">
      <c r="A75" s="493"/>
      <c r="B75" s="634" t="s">
        <v>39</v>
      </c>
      <c r="C75" s="537" t="s">
        <v>116</v>
      </c>
      <c r="D75" s="527">
        <v>200</v>
      </c>
      <c r="E75" s="533">
        <v>6.2</v>
      </c>
      <c r="F75" s="533">
        <v>7.46</v>
      </c>
      <c r="G75" s="533">
        <v>30.86</v>
      </c>
      <c r="H75" s="533">
        <v>215.4</v>
      </c>
      <c r="I75" s="520">
        <v>262</v>
      </c>
    </row>
    <row r="76" spans="1:12" ht="17.25" customHeight="1" x14ac:dyDescent="0.3">
      <c r="A76" s="493"/>
      <c r="B76" s="635"/>
      <c r="C76" s="525" t="s">
        <v>119</v>
      </c>
      <c r="D76" s="520">
        <v>50</v>
      </c>
      <c r="E76" s="520">
        <v>3</v>
      </c>
      <c r="F76" s="520">
        <v>10.75</v>
      </c>
      <c r="G76" s="520">
        <v>18.25</v>
      </c>
      <c r="H76" s="520">
        <v>182.5</v>
      </c>
      <c r="I76" s="520">
        <v>1</v>
      </c>
    </row>
    <row r="77" spans="1:12" ht="17.25" customHeight="1" x14ac:dyDescent="0.3">
      <c r="A77" s="493"/>
      <c r="B77" s="635"/>
      <c r="C77" s="525" t="s">
        <v>1</v>
      </c>
      <c r="D77" s="520">
        <v>200</v>
      </c>
      <c r="E77" s="527">
        <v>0.1</v>
      </c>
      <c r="F77" s="527">
        <v>0</v>
      </c>
      <c r="G77" s="527">
        <v>15.2</v>
      </c>
      <c r="H77" s="527">
        <v>61</v>
      </c>
      <c r="I77" s="520">
        <v>494</v>
      </c>
    </row>
    <row r="78" spans="1:12" ht="17.25" hidden="1" customHeight="1" x14ac:dyDescent="0.3">
      <c r="A78" s="493"/>
      <c r="B78" s="636"/>
      <c r="C78" s="528" t="s">
        <v>321</v>
      </c>
      <c r="D78" s="527">
        <v>150</v>
      </c>
      <c r="E78" s="529">
        <v>1.5</v>
      </c>
      <c r="F78" s="529">
        <v>0.5</v>
      </c>
      <c r="G78" s="529">
        <v>21</v>
      </c>
      <c r="H78" s="529">
        <v>96</v>
      </c>
      <c r="I78" s="520">
        <v>112</v>
      </c>
    </row>
    <row r="79" spans="1:12" ht="17.25" customHeight="1" x14ac:dyDescent="0.3">
      <c r="A79" s="493"/>
      <c r="B79" s="625" t="s">
        <v>102</v>
      </c>
      <c r="C79" s="625"/>
      <c r="D79" s="530">
        <f>D75+D76+D77</f>
        <v>450</v>
      </c>
      <c r="E79" s="530">
        <f t="shared" ref="E79:H79" si="11">E75+E76+E77</f>
        <v>9.2999999999999989</v>
      </c>
      <c r="F79" s="530">
        <f t="shared" si="11"/>
        <v>18.21</v>
      </c>
      <c r="G79" s="530">
        <f t="shared" si="11"/>
        <v>64.31</v>
      </c>
      <c r="H79" s="530">
        <f t="shared" si="11"/>
        <v>458.9</v>
      </c>
      <c r="I79" s="520"/>
      <c r="J79" s="524">
        <f>H79/H90</f>
        <v>0.36112531969309464</v>
      </c>
      <c r="L79" s="548">
        <f>H79/H90</f>
        <v>0.36112531969309464</v>
      </c>
    </row>
    <row r="80" spans="1:12" ht="17.25" customHeight="1" x14ac:dyDescent="0.3">
      <c r="A80" s="493"/>
      <c r="B80" s="632" t="s">
        <v>41</v>
      </c>
      <c r="C80" s="532" t="s">
        <v>218</v>
      </c>
      <c r="D80" s="520">
        <v>120</v>
      </c>
      <c r="E80" s="520">
        <v>1.08</v>
      </c>
      <c r="F80" s="520">
        <v>6.12</v>
      </c>
      <c r="G80" s="520">
        <v>4.32</v>
      </c>
      <c r="H80" s="533">
        <v>76.8</v>
      </c>
      <c r="I80" s="527">
        <v>31</v>
      </c>
    </row>
    <row r="81" spans="1:12" ht="25.5" customHeight="1" x14ac:dyDescent="0.3">
      <c r="A81" s="493"/>
      <c r="B81" s="633"/>
      <c r="C81" s="528" t="s">
        <v>457</v>
      </c>
      <c r="D81" s="527">
        <v>250</v>
      </c>
      <c r="E81" s="527">
        <v>2.7</v>
      </c>
      <c r="F81" s="527">
        <v>2.85</v>
      </c>
      <c r="G81" s="527">
        <v>17.45</v>
      </c>
      <c r="H81" s="526">
        <v>118.25</v>
      </c>
      <c r="I81" s="527">
        <v>103</v>
      </c>
    </row>
    <row r="82" spans="1:12" ht="17.25" customHeight="1" x14ac:dyDescent="0.3">
      <c r="A82" s="493"/>
      <c r="B82" s="633"/>
      <c r="C82" s="528" t="s">
        <v>44</v>
      </c>
      <c r="D82" s="527">
        <v>200</v>
      </c>
      <c r="E82" s="527">
        <v>4.2</v>
      </c>
      <c r="F82" s="527">
        <v>8.8000000000000007</v>
      </c>
      <c r="G82" s="527">
        <v>21.8</v>
      </c>
      <c r="H82" s="527">
        <v>184</v>
      </c>
      <c r="I82" s="527">
        <v>429</v>
      </c>
    </row>
    <row r="83" spans="1:12" ht="22.2" customHeight="1" x14ac:dyDescent="0.3">
      <c r="A83" s="493"/>
      <c r="B83" s="633"/>
      <c r="C83" s="528" t="s">
        <v>506</v>
      </c>
      <c r="D83" s="527">
        <v>200</v>
      </c>
      <c r="E83" s="527">
        <v>28.7</v>
      </c>
      <c r="F83" s="527">
        <v>7.9</v>
      </c>
      <c r="G83" s="527">
        <v>9.5</v>
      </c>
      <c r="H83" s="527">
        <v>225</v>
      </c>
      <c r="I83" s="527">
        <v>78</v>
      </c>
    </row>
    <row r="84" spans="1:12" ht="17.25" customHeight="1" x14ac:dyDescent="0.3">
      <c r="A84" s="493"/>
      <c r="B84" s="633"/>
      <c r="C84" s="528" t="s">
        <v>8</v>
      </c>
      <c r="D84" s="520">
        <v>200</v>
      </c>
      <c r="E84" s="520">
        <v>1</v>
      </c>
      <c r="F84" s="520">
        <v>0.2</v>
      </c>
      <c r="G84" s="520">
        <v>0.2</v>
      </c>
      <c r="H84" s="533">
        <v>92</v>
      </c>
      <c r="I84" s="527">
        <v>518</v>
      </c>
    </row>
    <row r="85" spans="1:12" ht="17.25" customHeight="1" x14ac:dyDescent="0.3">
      <c r="A85" s="493"/>
      <c r="B85" s="633"/>
      <c r="C85" s="528" t="s">
        <v>105</v>
      </c>
      <c r="D85" s="527">
        <v>60</v>
      </c>
      <c r="E85" s="526">
        <v>4.2</v>
      </c>
      <c r="F85" s="526">
        <v>0.66</v>
      </c>
      <c r="G85" s="526">
        <v>24.18</v>
      </c>
      <c r="H85" s="526">
        <v>115.8</v>
      </c>
      <c r="I85" s="520">
        <v>516</v>
      </c>
    </row>
    <row r="86" spans="1:12" ht="15.6" customHeight="1" x14ac:dyDescent="0.3">
      <c r="A86" s="493"/>
      <c r="B86" s="625" t="s">
        <v>106</v>
      </c>
      <c r="C86" s="625"/>
      <c r="D86" s="530">
        <f>D80+D81+D82+D83+D84+D85</f>
        <v>1030</v>
      </c>
      <c r="E86" s="530">
        <f t="shared" ref="E86:H86" si="12">E80+E81+E82+E83+E84+E85</f>
        <v>41.88</v>
      </c>
      <c r="F86" s="530">
        <f t="shared" si="12"/>
        <v>26.53</v>
      </c>
      <c r="G86" s="530">
        <f t="shared" si="12"/>
        <v>77.45</v>
      </c>
      <c r="H86" s="530">
        <f t="shared" si="12"/>
        <v>811.84999999999991</v>
      </c>
      <c r="I86" s="520"/>
      <c r="J86" s="524">
        <f>H86/H90</f>
        <v>0.63887468030690531</v>
      </c>
      <c r="L86" s="548">
        <f>H86/H90</f>
        <v>0.63887468030690531</v>
      </c>
    </row>
    <row r="87" spans="1:12" ht="17.25" customHeight="1" x14ac:dyDescent="0.3">
      <c r="A87" s="493"/>
      <c r="B87" s="626" t="s">
        <v>524</v>
      </c>
      <c r="C87" s="538" t="s">
        <v>530</v>
      </c>
      <c r="D87" s="520">
        <v>200</v>
      </c>
      <c r="E87" s="520">
        <v>3.16</v>
      </c>
      <c r="F87" s="520">
        <v>2.68</v>
      </c>
      <c r="G87" s="520">
        <v>15.94</v>
      </c>
      <c r="H87" s="520">
        <v>100.6</v>
      </c>
      <c r="I87" s="520">
        <v>379</v>
      </c>
    </row>
    <row r="88" spans="1:12" ht="27" customHeight="1" x14ac:dyDescent="0.3">
      <c r="A88" s="493"/>
      <c r="B88" s="627"/>
      <c r="C88" s="529" t="s">
        <v>531</v>
      </c>
      <c r="D88" s="520">
        <v>70</v>
      </c>
      <c r="E88" s="520">
        <v>7.78</v>
      </c>
      <c r="F88" s="520">
        <v>8.3000000000000007</v>
      </c>
      <c r="G88" s="520">
        <v>29.9</v>
      </c>
      <c r="H88" s="520">
        <v>225.87</v>
      </c>
      <c r="I88" s="520"/>
    </row>
    <row r="89" spans="1:12" ht="17.25" customHeight="1" x14ac:dyDescent="0.3">
      <c r="A89" s="493"/>
      <c r="B89" s="625" t="s">
        <v>527</v>
      </c>
      <c r="C89" s="625"/>
      <c r="D89" s="531">
        <f>D87+D88</f>
        <v>270</v>
      </c>
      <c r="E89" s="531">
        <f t="shared" ref="E89:H89" si="13">E87+E88</f>
        <v>10.940000000000001</v>
      </c>
      <c r="F89" s="531">
        <f t="shared" si="13"/>
        <v>10.98</v>
      </c>
      <c r="G89" s="531">
        <f t="shared" si="13"/>
        <v>45.839999999999996</v>
      </c>
      <c r="H89" s="531">
        <f t="shared" si="13"/>
        <v>326.47000000000003</v>
      </c>
      <c r="I89" s="520"/>
      <c r="J89" s="524">
        <f>H89/H90</f>
        <v>0.2569112728703522</v>
      </c>
      <c r="L89" s="548">
        <f>H89/H90</f>
        <v>0.2569112728703522</v>
      </c>
    </row>
    <row r="90" spans="1:12" ht="17.25" customHeight="1" x14ac:dyDescent="0.3">
      <c r="A90" s="493"/>
      <c r="B90" s="625" t="s">
        <v>107</v>
      </c>
      <c r="C90" s="625"/>
      <c r="D90" s="530">
        <f>D79+D86</f>
        <v>1480</v>
      </c>
      <c r="E90" s="530">
        <f>E79+E86</f>
        <v>51.18</v>
      </c>
      <c r="F90" s="530">
        <f>F79+F86</f>
        <v>44.74</v>
      </c>
      <c r="G90" s="530">
        <f>G79+G86</f>
        <v>141.76</v>
      </c>
      <c r="H90" s="530">
        <f>H79+H86</f>
        <v>1270.75</v>
      </c>
      <c r="I90" s="531"/>
    </row>
    <row r="91" spans="1:12" ht="17.25" customHeight="1" x14ac:dyDescent="0.3">
      <c r="A91" s="493"/>
      <c r="B91" s="629" t="s">
        <v>54</v>
      </c>
      <c r="C91" s="630"/>
      <c r="D91" s="630"/>
      <c r="E91" s="630"/>
      <c r="F91" s="630"/>
      <c r="G91" s="630"/>
      <c r="H91" s="630"/>
      <c r="I91" s="631"/>
    </row>
    <row r="92" spans="1:12" ht="17.25" customHeight="1" x14ac:dyDescent="0.3">
      <c r="A92" s="493"/>
      <c r="B92" s="626" t="s">
        <v>39</v>
      </c>
      <c r="C92" s="539" t="s">
        <v>118</v>
      </c>
      <c r="D92" s="540">
        <v>200</v>
      </c>
      <c r="E92" s="533">
        <v>5.62</v>
      </c>
      <c r="F92" s="533">
        <v>7.78</v>
      </c>
      <c r="G92" s="540">
        <v>39.020000000000003</v>
      </c>
      <c r="H92" s="533">
        <v>249.72</v>
      </c>
      <c r="I92" s="520">
        <v>181</v>
      </c>
    </row>
    <row r="93" spans="1:12" ht="17.25" customHeight="1" x14ac:dyDescent="0.3">
      <c r="A93" s="493"/>
      <c r="B93" s="628"/>
      <c r="C93" s="525" t="s">
        <v>37</v>
      </c>
      <c r="D93" s="520">
        <v>50</v>
      </c>
      <c r="E93" s="520">
        <v>6.25</v>
      </c>
      <c r="F93" s="520">
        <v>3.75</v>
      </c>
      <c r="G93" s="520">
        <v>18.13</v>
      </c>
      <c r="H93" s="520">
        <v>133.75</v>
      </c>
      <c r="I93" s="520">
        <v>3</v>
      </c>
    </row>
    <row r="94" spans="1:12" ht="17.25" customHeight="1" x14ac:dyDescent="0.3">
      <c r="A94" s="493"/>
      <c r="B94" s="628"/>
      <c r="C94" s="534" t="s">
        <v>7</v>
      </c>
      <c r="D94" s="535">
        <v>200</v>
      </c>
      <c r="E94" s="534">
        <v>3.6</v>
      </c>
      <c r="F94" s="534">
        <v>3.3</v>
      </c>
      <c r="G94" s="534">
        <v>25</v>
      </c>
      <c r="H94" s="536">
        <v>144</v>
      </c>
      <c r="I94" s="520">
        <v>496</v>
      </c>
    </row>
    <row r="95" spans="1:12" ht="17.25" customHeight="1" x14ac:dyDescent="0.3">
      <c r="A95" s="493"/>
      <c r="B95" s="541"/>
      <c r="C95" s="528" t="s">
        <v>436</v>
      </c>
      <c r="D95" s="527">
        <v>140</v>
      </c>
      <c r="E95" s="529">
        <v>0.99</v>
      </c>
      <c r="F95" s="529">
        <v>0.22</v>
      </c>
      <c r="G95" s="529">
        <v>8.91</v>
      </c>
      <c r="H95" s="529">
        <v>47.3</v>
      </c>
      <c r="I95" s="520"/>
    </row>
    <row r="96" spans="1:12" ht="17.25" customHeight="1" x14ac:dyDescent="0.3">
      <c r="A96" s="493"/>
      <c r="B96" s="625" t="s">
        <v>102</v>
      </c>
      <c r="C96" s="625"/>
      <c r="D96" s="530">
        <f>D92+D93+D94+D95</f>
        <v>590</v>
      </c>
      <c r="E96" s="530">
        <f t="shared" ref="E96:H96" si="14">E92+E93+E94</f>
        <v>15.47</v>
      </c>
      <c r="F96" s="530">
        <f t="shared" si="14"/>
        <v>14.830000000000002</v>
      </c>
      <c r="G96" s="530">
        <f t="shared" si="14"/>
        <v>82.15</v>
      </c>
      <c r="H96" s="530">
        <f t="shared" si="14"/>
        <v>527.47</v>
      </c>
      <c r="I96" s="520"/>
      <c r="J96" s="524">
        <f>H96/H107</f>
        <v>0.3783669399671466</v>
      </c>
      <c r="L96" s="548">
        <f>H96/H107</f>
        <v>0.3783669399671466</v>
      </c>
    </row>
    <row r="97" spans="1:12" ht="17.25" customHeight="1" x14ac:dyDescent="0.3">
      <c r="A97" s="493"/>
      <c r="B97" s="626" t="s">
        <v>41</v>
      </c>
      <c r="C97" s="537" t="s">
        <v>414</v>
      </c>
      <c r="D97" s="520">
        <v>120</v>
      </c>
      <c r="E97" s="520">
        <v>0.84</v>
      </c>
      <c r="F97" s="520">
        <v>0.12</v>
      </c>
      <c r="G97" s="520">
        <v>2.2799999999999998</v>
      </c>
      <c r="H97" s="533">
        <v>14.4</v>
      </c>
      <c r="I97" s="527">
        <v>71</v>
      </c>
    </row>
    <row r="98" spans="1:12" ht="17.25" customHeight="1" x14ac:dyDescent="0.3">
      <c r="A98" s="493"/>
      <c r="B98" s="628"/>
      <c r="C98" s="528" t="s">
        <v>120</v>
      </c>
      <c r="D98" s="527">
        <v>250</v>
      </c>
      <c r="E98" s="527">
        <v>1.83</v>
      </c>
      <c r="F98" s="527">
        <v>5</v>
      </c>
      <c r="G98" s="527">
        <v>10.65</v>
      </c>
      <c r="H98" s="526">
        <v>95</v>
      </c>
      <c r="I98" s="527">
        <v>128</v>
      </c>
    </row>
    <row r="99" spans="1:12" ht="17.25" customHeight="1" x14ac:dyDescent="0.3">
      <c r="A99" s="493"/>
      <c r="B99" s="628"/>
      <c r="C99" s="528" t="s">
        <v>13</v>
      </c>
      <c r="D99" s="527">
        <v>200</v>
      </c>
      <c r="E99" s="527">
        <v>11.4</v>
      </c>
      <c r="F99" s="527">
        <v>10.46</v>
      </c>
      <c r="G99" s="527">
        <v>49.44</v>
      </c>
      <c r="H99" s="527">
        <v>337.4</v>
      </c>
      <c r="I99" s="527">
        <v>237</v>
      </c>
    </row>
    <row r="100" spans="1:12" ht="17.25" customHeight="1" x14ac:dyDescent="0.3">
      <c r="A100" s="493"/>
      <c r="B100" s="628"/>
      <c r="C100" s="528" t="s">
        <v>124</v>
      </c>
      <c r="D100" s="527">
        <v>100</v>
      </c>
      <c r="E100" s="527">
        <v>15.2</v>
      </c>
      <c r="F100" s="527">
        <v>17.399999999999999</v>
      </c>
      <c r="G100" s="527">
        <v>2.2999999999999998</v>
      </c>
      <c r="H100" s="527">
        <v>227</v>
      </c>
      <c r="I100" s="527">
        <v>363</v>
      </c>
    </row>
    <row r="101" spans="1:12" ht="27.6" customHeight="1" x14ac:dyDescent="0.3">
      <c r="A101" s="493"/>
      <c r="B101" s="628"/>
      <c r="C101" s="538" t="s">
        <v>430</v>
      </c>
      <c r="D101" s="520">
        <v>200</v>
      </c>
      <c r="E101" s="520">
        <v>0.2</v>
      </c>
      <c r="F101" s="520">
        <v>0</v>
      </c>
      <c r="G101" s="520">
        <v>19.8</v>
      </c>
      <c r="H101" s="520">
        <v>77</v>
      </c>
      <c r="I101" s="520">
        <v>296</v>
      </c>
    </row>
    <row r="102" spans="1:12" ht="17.25" customHeight="1" x14ac:dyDescent="0.3">
      <c r="A102" s="493"/>
      <c r="B102" s="628"/>
      <c r="C102" s="528" t="s">
        <v>105</v>
      </c>
      <c r="D102" s="527">
        <v>60</v>
      </c>
      <c r="E102" s="526">
        <v>4.2</v>
      </c>
      <c r="F102" s="526">
        <v>0.66</v>
      </c>
      <c r="G102" s="526">
        <v>24.18</v>
      </c>
      <c r="H102" s="526">
        <v>115.8</v>
      </c>
      <c r="I102" s="520">
        <v>516</v>
      </c>
    </row>
    <row r="103" spans="1:12" ht="17.25" customHeight="1" x14ac:dyDescent="0.3">
      <c r="A103" s="493"/>
      <c r="B103" s="625" t="s">
        <v>106</v>
      </c>
      <c r="C103" s="625"/>
      <c r="D103" s="530">
        <f>D97+D98+D99+D100+D101+D102</f>
        <v>930</v>
      </c>
      <c r="E103" s="530">
        <f t="shared" ref="E103:H103" si="15">E97+E98+E99+E100+E101+E102</f>
        <v>33.67</v>
      </c>
      <c r="F103" s="530">
        <f t="shared" si="15"/>
        <v>33.64</v>
      </c>
      <c r="G103" s="530">
        <f t="shared" si="15"/>
        <v>108.65</v>
      </c>
      <c r="H103" s="530">
        <f t="shared" si="15"/>
        <v>866.59999999999991</v>
      </c>
      <c r="I103" s="520"/>
      <c r="J103" s="524">
        <f>H103/H107</f>
        <v>0.62163306003285346</v>
      </c>
      <c r="L103" s="548">
        <f>H103/H107</f>
        <v>0.62163306003285346</v>
      </c>
    </row>
    <row r="104" spans="1:12" ht="17.25" customHeight="1" x14ac:dyDescent="0.3">
      <c r="A104" s="493"/>
      <c r="B104" s="626" t="s">
        <v>524</v>
      </c>
      <c r="C104" s="520" t="s">
        <v>525</v>
      </c>
      <c r="D104" s="520">
        <v>200</v>
      </c>
      <c r="E104" s="520">
        <v>5.7</v>
      </c>
      <c r="F104" s="520">
        <v>6.3</v>
      </c>
      <c r="G104" s="520">
        <v>7.8</v>
      </c>
      <c r="H104" s="520">
        <v>114</v>
      </c>
      <c r="I104" s="520">
        <v>280</v>
      </c>
    </row>
    <row r="105" spans="1:12" ht="17.25" customHeight="1" x14ac:dyDescent="0.3">
      <c r="A105" s="493"/>
      <c r="B105" s="627"/>
      <c r="C105" s="520" t="s">
        <v>526</v>
      </c>
      <c r="D105" s="520">
        <v>100</v>
      </c>
      <c r="E105" s="520">
        <v>7</v>
      </c>
      <c r="F105" s="520">
        <v>5</v>
      </c>
      <c r="G105" s="520">
        <v>58</v>
      </c>
      <c r="H105" s="520">
        <v>300</v>
      </c>
      <c r="I105" s="520"/>
    </row>
    <row r="106" spans="1:12" ht="17.25" customHeight="1" x14ac:dyDescent="0.3">
      <c r="A106" s="493"/>
      <c r="B106" s="625" t="s">
        <v>527</v>
      </c>
      <c r="C106" s="625"/>
      <c r="D106" s="531">
        <f>D104+D105</f>
        <v>300</v>
      </c>
      <c r="E106" s="531">
        <f t="shared" ref="E106:H106" si="16">E104+E105</f>
        <v>12.7</v>
      </c>
      <c r="F106" s="531">
        <f t="shared" si="16"/>
        <v>11.3</v>
      </c>
      <c r="G106" s="531">
        <f t="shared" si="16"/>
        <v>65.8</v>
      </c>
      <c r="H106" s="531">
        <f t="shared" si="16"/>
        <v>414</v>
      </c>
      <c r="I106" s="520"/>
      <c r="J106" s="524">
        <f>H106/H107</f>
        <v>0.29697217499838602</v>
      </c>
      <c r="L106" s="548">
        <f>H106/H107</f>
        <v>0.29697217499838602</v>
      </c>
    </row>
    <row r="107" spans="1:12" ht="17.25" customHeight="1" x14ac:dyDescent="0.3">
      <c r="A107" s="493"/>
      <c r="B107" s="625" t="s">
        <v>107</v>
      </c>
      <c r="C107" s="625"/>
      <c r="D107" s="530">
        <f>D96+D103</f>
        <v>1520</v>
      </c>
      <c r="E107" s="530">
        <f>E96+E103</f>
        <v>49.14</v>
      </c>
      <c r="F107" s="530">
        <f>F96+F103</f>
        <v>48.47</v>
      </c>
      <c r="G107" s="530">
        <f>G96+G103</f>
        <v>190.8</v>
      </c>
      <c r="H107" s="530">
        <f>H96+H103</f>
        <v>1394.07</v>
      </c>
      <c r="I107" s="531"/>
    </row>
    <row r="108" spans="1:12" ht="17.25" customHeight="1" x14ac:dyDescent="0.3">
      <c r="A108" s="493"/>
      <c r="B108" s="629" t="s">
        <v>121</v>
      </c>
      <c r="C108" s="630"/>
      <c r="D108" s="630"/>
      <c r="E108" s="630"/>
      <c r="F108" s="630"/>
      <c r="G108" s="630"/>
      <c r="H108" s="630"/>
      <c r="I108" s="631"/>
    </row>
    <row r="109" spans="1:12" ht="17.25" customHeight="1" x14ac:dyDescent="0.3">
      <c r="A109" s="493"/>
      <c r="B109" s="629" t="s">
        <v>38</v>
      </c>
      <c r="C109" s="630"/>
      <c r="D109" s="630"/>
      <c r="E109" s="630"/>
      <c r="F109" s="630"/>
      <c r="G109" s="630"/>
      <c r="H109" s="630"/>
      <c r="I109" s="631"/>
    </row>
    <row r="110" spans="1:12" ht="17.25" customHeight="1" x14ac:dyDescent="0.3">
      <c r="A110" s="493"/>
      <c r="B110" s="626" t="s">
        <v>39</v>
      </c>
      <c r="C110" s="525" t="s">
        <v>122</v>
      </c>
      <c r="D110" s="520" t="s">
        <v>411</v>
      </c>
      <c r="E110" s="520">
        <v>7.68</v>
      </c>
      <c r="F110" s="520">
        <v>7.29</v>
      </c>
      <c r="G110" s="520">
        <v>16.23</v>
      </c>
      <c r="H110" s="520">
        <v>130.24</v>
      </c>
      <c r="I110" s="520">
        <v>319</v>
      </c>
    </row>
    <row r="111" spans="1:12" ht="17.25" customHeight="1" x14ac:dyDescent="0.3">
      <c r="A111" s="493"/>
      <c r="B111" s="628"/>
      <c r="C111" s="525" t="s">
        <v>119</v>
      </c>
      <c r="D111" s="520">
        <v>50</v>
      </c>
      <c r="E111" s="520">
        <v>3</v>
      </c>
      <c r="F111" s="520">
        <v>10.75</v>
      </c>
      <c r="G111" s="520">
        <v>18.25</v>
      </c>
      <c r="H111" s="520">
        <v>182.5</v>
      </c>
      <c r="I111" s="520">
        <v>1</v>
      </c>
    </row>
    <row r="112" spans="1:12" ht="17.25" customHeight="1" x14ac:dyDescent="0.3">
      <c r="A112" s="493"/>
      <c r="B112" s="628"/>
      <c r="C112" s="520" t="s">
        <v>463</v>
      </c>
      <c r="D112" s="527">
        <v>200</v>
      </c>
      <c r="E112" s="527">
        <v>0.1</v>
      </c>
      <c r="F112" s="527">
        <v>0.04</v>
      </c>
      <c r="G112" s="527">
        <v>9.9</v>
      </c>
      <c r="H112" s="526">
        <v>35</v>
      </c>
      <c r="I112" s="520">
        <v>268</v>
      </c>
    </row>
    <row r="113" spans="1:12" ht="17.25" hidden="1" customHeight="1" x14ac:dyDescent="0.3">
      <c r="A113" s="493"/>
      <c r="B113" s="627"/>
      <c r="C113" s="528" t="s">
        <v>321</v>
      </c>
      <c r="D113" s="527">
        <v>150</v>
      </c>
      <c r="E113" s="529">
        <v>1.5</v>
      </c>
      <c r="F113" s="529">
        <v>0.5</v>
      </c>
      <c r="G113" s="529">
        <v>21</v>
      </c>
      <c r="H113" s="529">
        <v>96</v>
      </c>
      <c r="I113" s="520">
        <v>112</v>
      </c>
    </row>
    <row r="114" spans="1:12" ht="17.25" customHeight="1" x14ac:dyDescent="0.3">
      <c r="A114" s="493"/>
      <c r="B114" s="625" t="s">
        <v>102</v>
      </c>
      <c r="C114" s="625"/>
      <c r="D114" s="530">
        <f>226+D111+D112</f>
        <v>476</v>
      </c>
      <c r="E114" s="530">
        <f>E110+E111+E112</f>
        <v>10.78</v>
      </c>
      <c r="F114" s="530">
        <f t="shared" ref="F114:H114" si="17">F110+F111+F112</f>
        <v>18.079999999999998</v>
      </c>
      <c r="G114" s="530">
        <f t="shared" si="17"/>
        <v>44.38</v>
      </c>
      <c r="H114" s="530">
        <f t="shared" si="17"/>
        <v>347.74</v>
      </c>
      <c r="I114" s="520"/>
      <c r="J114" s="524">
        <f>H114/H125</f>
        <v>0.33703574474684034</v>
      </c>
      <c r="L114" s="548">
        <f>H114/H125</f>
        <v>0.33703574474684034</v>
      </c>
    </row>
    <row r="115" spans="1:12" ht="17.25" customHeight="1" x14ac:dyDescent="0.3">
      <c r="A115" s="493"/>
      <c r="B115" s="626" t="s">
        <v>41</v>
      </c>
      <c r="C115" s="532" t="s">
        <v>439</v>
      </c>
      <c r="D115" s="527">
        <v>120</v>
      </c>
      <c r="E115" s="527">
        <v>1.32</v>
      </c>
      <c r="F115" s="527">
        <v>0.24</v>
      </c>
      <c r="G115" s="527">
        <v>4.5599999999999996</v>
      </c>
      <c r="H115" s="526">
        <v>26.4</v>
      </c>
      <c r="I115" s="527">
        <v>71</v>
      </c>
    </row>
    <row r="116" spans="1:12" ht="17.25" customHeight="1" x14ac:dyDescent="0.3">
      <c r="A116" s="493"/>
      <c r="B116" s="628"/>
      <c r="C116" s="528" t="s">
        <v>110</v>
      </c>
      <c r="D116" s="527">
        <v>250</v>
      </c>
      <c r="E116" s="527">
        <v>1.75</v>
      </c>
      <c r="F116" s="527">
        <v>4.9800000000000004</v>
      </c>
      <c r="G116" s="527">
        <v>7.78</v>
      </c>
      <c r="H116" s="527">
        <v>83</v>
      </c>
      <c r="I116" s="527">
        <v>142</v>
      </c>
    </row>
    <row r="117" spans="1:12" ht="17.25" customHeight="1" x14ac:dyDescent="0.3">
      <c r="A117" s="493"/>
      <c r="B117" s="628"/>
      <c r="C117" s="528" t="s">
        <v>114</v>
      </c>
      <c r="D117" s="527">
        <v>200</v>
      </c>
      <c r="E117" s="527">
        <v>7.54</v>
      </c>
      <c r="F117" s="527">
        <v>0.9</v>
      </c>
      <c r="G117" s="527">
        <v>38.72</v>
      </c>
      <c r="H117" s="526">
        <v>193.2</v>
      </c>
      <c r="I117" s="527">
        <v>291</v>
      </c>
    </row>
    <row r="118" spans="1:12" ht="17.25" customHeight="1" x14ac:dyDescent="0.3">
      <c r="A118" s="493"/>
      <c r="B118" s="628"/>
      <c r="C118" s="528" t="s">
        <v>111</v>
      </c>
      <c r="D118" s="527">
        <v>100</v>
      </c>
      <c r="E118" s="520">
        <v>11.76</v>
      </c>
      <c r="F118" s="520">
        <v>10.78</v>
      </c>
      <c r="G118" s="520">
        <v>2.94</v>
      </c>
      <c r="H118" s="533">
        <v>155.62</v>
      </c>
      <c r="I118" s="527">
        <v>301</v>
      </c>
    </row>
    <row r="119" spans="1:12" ht="14.4" customHeight="1" x14ac:dyDescent="0.3">
      <c r="A119" s="493"/>
      <c r="B119" s="628"/>
      <c r="C119" s="538" t="s">
        <v>482</v>
      </c>
      <c r="D119" s="520">
        <v>200</v>
      </c>
      <c r="E119" s="520">
        <v>0.5</v>
      </c>
      <c r="F119" s="520">
        <v>0</v>
      </c>
      <c r="G119" s="520">
        <v>27</v>
      </c>
      <c r="H119" s="520">
        <v>110</v>
      </c>
      <c r="I119" s="520">
        <v>508</v>
      </c>
    </row>
    <row r="120" spans="1:12" ht="17.25" customHeight="1" x14ac:dyDescent="0.3">
      <c r="A120" s="493"/>
      <c r="B120" s="628"/>
      <c r="C120" s="528" t="s">
        <v>105</v>
      </c>
      <c r="D120" s="527">
        <v>60</v>
      </c>
      <c r="E120" s="526">
        <v>4.2</v>
      </c>
      <c r="F120" s="526">
        <v>0.66</v>
      </c>
      <c r="G120" s="526">
        <v>24.18</v>
      </c>
      <c r="H120" s="526">
        <v>115.8</v>
      </c>
      <c r="I120" s="520">
        <v>516</v>
      </c>
    </row>
    <row r="121" spans="1:12" ht="17.25" customHeight="1" x14ac:dyDescent="0.3">
      <c r="A121" s="493"/>
      <c r="B121" s="625" t="s">
        <v>106</v>
      </c>
      <c r="C121" s="625"/>
      <c r="D121" s="530">
        <f>D115+D116+D117+D118+D119+D120</f>
        <v>930</v>
      </c>
      <c r="E121" s="530">
        <f t="shared" ref="E121:H121" si="18">E115+E116+E117+E118+E119+E120</f>
        <v>27.069999999999997</v>
      </c>
      <c r="F121" s="530">
        <f t="shared" si="18"/>
        <v>17.559999999999999</v>
      </c>
      <c r="G121" s="530">
        <f t="shared" si="18"/>
        <v>105.18</v>
      </c>
      <c r="H121" s="530">
        <f t="shared" si="18"/>
        <v>684.02</v>
      </c>
      <c r="I121" s="520"/>
      <c r="J121" s="524">
        <f>H121/H125</f>
        <v>0.66296425525315961</v>
      </c>
      <c r="L121" s="548">
        <f>H121/H125</f>
        <v>0.66296425525315961</v>
      </c>
    </row>
    <row r="122" spans="1:12" ht="17.25" customHeight="1" x14ac:dyDescent="0.3">
      <c r="A122" s="493"/>
      <c r="B122" s="626" t="s">
        <v>524</v>
      </c>
      <c r="C122" s="538" t="s">
        <v>530</v>
      </c>
      <c r="D122" s="520">
        <v>200</v>
      </c>
      <c r="E122" s="520">
        <v>3.16</v>
      </c>
      <c r="F122" s="520">
        <v>2.68</v>
      </c>
      <c r="G122" s="520">
        <v>15.94</v>
      </c>
      <c r="H122" s="520">
        <v>100.6</v>
      </c>
      <c r="I122" s="520">
        <v>379</v>
      </c>
    </row>
    <row r="123" spans="1:12" ht="17.25" customHeight="1" x14ac:dyDescent="0.3">
      <c r="A123" s="493"/>
      <c r="B123" s="627"/>
      <c r="C123" s="520" t="s">
        <v>528</v>
      </c>
      <c r="D123" s="520">
        <v>65</v>
      </c>
      <c r="E123" s="520">
        <v>4.55</v>
      </c>
      <c r="F123" s="520">
        <v>13.65</v>
      </c>
      <c r="G123" s="520">
        <v>34.450000000000003</v>
      </c>
      <c r="H123" s="520">
        <v>279.5</v>
      </c>
      <c r="I123" s="520"/>
    </row>
    <row r="124" spans="1:12" ht="17.25" customHeight="1" x14ac:dyDescent="0.3">
      <c r="A124" s="493"/>
      <c r="B124" s="625" t="s">
        <v>527</v>
      </c>
      <c r="C124" s="625"/>
      <c r="D124" s="531">
        <f>D122+D123</f>
        <v>265</v>
      </c>
      <c r="E124" s="531">
        <f t="shared" ref="E124:H124" si="19">E122+E123</f>
        <v>7.71</v>
      </c>
      <c r="F124" s="531">
        <f t="shared" si="19"/>
        <v>16.330000000000002</v>
      </c>
      <c r="G124" s="531">
        <f t="shared" si="19"/>
        <v>50.39</v>
      </c>
      <c r="H124" s="531">
        <f t="shared" si="19"/>
        <v>380.1</v>
      </c>
      <c r="I124" s="520"/>
      <c r="J124" s="524">
        <f>H124/H125</f>
        <v>0.3683996278204234</v>
      </c>
      <c r="L124" s="548">
        <f>H124/H125</f>
        <v>0.3683996278204234</v>
      </c>
    </row>
    <row r="125" spans="1:12" ht="17.25" customHeight="1" x14ac:dyDescent="0.3">
      <c r="A125" s="493"/>
      <c r="B125" s="625" t="s">
        <v>107</v>
      </c>
      <c r="C125" s="625"/>
      <c r="D125" s="530">
        <f>D114+D121</f>
        <v>1406</v>
      </c>
      <c r="E125" s="530">
        <f>E114+E121</f>
        <v>37.849999999999994</v>
      </c>
      <c r="F125" s="530">
        <f>F114+F121</f>
        <v>35.64</v>
      </c>
      <c r="G125" s="530">
        <f>G114+G121</f>
        <v>149.56</v>
      </c>
      <c r="H125" s="530">
        <f>H114+H121</f>
        <v>1031.76</v>
      </c>
      <c r="I125" s="531"/>
    </row>
    <row r="126" spans="1:12" ht="17.25" customHeight="1" x14ac:dyDescent="0.3">
      <c r="A126" s="493"/>
      <c r="B126" s="629" t="s">
        <v>46</v>
      </c>
      <c r="C126" s="630"/>
      <c r="D126" s="630"/>
      <c r="E126" s="630"/>
      <c r="F126" s="630"/>
      <c r="G126" s="630"/>
      <c r="H126" s="630"/>
      <c r="I126" s="631"/>
    </row>
    <row r="127" spans="1:12" ht="17.25" customHeight="1" x14ac:dyDescent="0.3">
      <c r="A127" s="493"/>
      <c r="B127" s="626" t="s">
        <v>39</v>
      </c>
      <c r="C127" s="539" t="s">
        <v>125</v>
      </c>
      <c r="D127" s="527">
        <v>200</v>
      </c>
      <c r="E127" s="527">
        <v>7.4</v>
      </c>
      <c r="F127" s="527">
        <v>7.48</v>
      </c>
      <c r="G127" s="527">
        <v>36.5</v>
      </c>
      <c r="H127" s="527">
        <v>243</v>
      </c>
      <c r="I127" s="520">
        <v>264</v>
      </c>
    </row>
    <row r="128" spans="1:12" ht="17.25" customHeight="1" x14ac:dyDescent="0.3">
      <c r="A128" s="493"/>
      <c r="B128" s="628"/>
      <c r="C128" s="528" t="s">
        <v>1</v>
      </c>
      <c r="D128" s="520">
        <v>200</v>
      </c>
      <c r="E128" s="527">
        <v>0.1</v>
      </c>
      <c r="F128" s="527">
        <v>0</v>
      </c>
      <c r="G128" s="527">
        <v>15.2</v>
      </c>
      <c r="H128" s="527">
        <v>61</v>
      </c>
      <c r="I128" s="520">
        <v>494</v>
      </c>
    </row>
    <row r="129" spans="1:12" ht="17.25" customHeight="1" x14ac:dyDescent="0.3">
      <c r="A129" s="493"/>
      <c r="B129" s="628"/>
      <c r="C129" s="528" t="s">
        <v>37</v>
      </c>
      <c r="D129" s="520">
        <v>50</v>
      </c>
      <c r="E129" s="520">
        <v>6.25</v>
      </c>
      <c r="F129" s="520">
        <v>3.75</v>
      </c>
      <c r="G129" s="520">
        <v>18.13</v>
      </c>
      <c r="H129" s="520">
        <v>133.75</v>
      </c>
      <c r="I129" s="520">
        <v>3</v>
      </c>
    </row>
    <row r="130" spans="1:12" ht="17.25" customHeight="1" x14ac:dyDescent="0.3">
      <c r="A130" s="493"/>
      <c r="B130" s="541"/>
      <c r="C130" s="528" t="s">
        <v>321</v>
      </c>
      <c r="D130" s="527">
        <v>140</v>
      </c>
      <c r="E130" s="529">
        <v>1.65</v>
      </c>
      <c r="F130" s="529">
        <v>0.55000000000000004</v>
      </c>
      <c r="G130" s="529">
        <v>23.1</v>
      </c>
      <c r="H130" s="529">
        <v>105.6</v>
      </c>
      <c r="I130" s="520"/>
    </row>
    <row r="131" spans="1:12" ht="17.25" customHeight="1" x14ac:dyDescent="0.3">
      <c r="A131" s="493"/>
      <c r="B131" s="625" t="s">
        <v>102</v>
      </c>
      <c r="C131" s="625"/>
      <c r="D131" s="530">
        <f>D127+D128+D129+D130</f>
        <v>590</v>
      </c>
      <c r="E131" s="530">
        <f t="shared" ref="E131:H131" si="20">E127+E128+E129+E130</f>
        <v>15.4</v>
      </c>
      <c r="F131" s="530">
        <f t="shared" si="20"/>
        <v>11.780000000000001</v>
      </c>
      <c r="G131" s="530">
        <f t="shared" si="20"/>
        <v>92.93</v>
      </c>
      <c r="H131" s="530">
        <f t="shared" si="20"/>
        <v>543.35</v>
      </c>
      <c r="I131" s="531"/>
      <c r="J131" s="524">
        <f>H131/H142</f>
        <v>0.43121304710130554</v>
      </c>
      <c r="L131" s="548">
        <f>H131/H142</f>
        <v>0.43121304710130554</v>
      </c>
    </row>
    <row r="132" spans="1:12" ht="17.25" customHeight="1" x14ac:dyDescent="0.3">
      <c r="A132" s="493"/>
      <c r="B132" s="626" t="s">
        <v>41</v>
      </c>
      <c r="C132" s="532" t="s">
        <v>218</v>
      </c>
      <c r="D132" s="520">
        <v>120</v>
      </c>
      <c r="E132" s="520">
        <v>1.08</v>
      </c>
      <c r="F132" s="520">
        <v>6.12</v>
      </c>
      <c r="G132" s="520">
        <v>4.32</v>
      </c>
      <c r="H132" s="533">
        <v>76.8</v>
      </c>
      <c r="I132" s="527">
        <v>31</v>
      </c>
    </row>
    <row r="133" spans="1:12" ht="17.25" customHeight="1" x14ac:dyDescent="0.3">
      <c r="A133" s="493"/>
      <c r="B133" s="628"/>
      <c r="C133" s="528" t="s">
        <v>410</v>
      </c>
      <c r="D133" s="527">
        <v>250</v>
      </c>
      <c r="E133" s="526">
        <v>2.68</v>
      </c>
      <c r="F133" s="526">
        <v>2.5</v>
      </c>
      <c r="G133" s="526">
        <v>19.329999999999998</v>
      </c>
      <c r="H133" s="526">
        <v>112.5</v>
      </c>
      <c r="I133" s="527">
        <v>61</v>
      </c>
    </row>
    <row r="134" spans="1:12" ht="17.25" customHeight="1" x14ac:dyDescent="0.3">
      <c r="A134" s="493"/>
      <c r="B134" s="628"/>
      <c r="C134" s="528" t="s">
        <v>44</v>
      </c>
      <c r="D134" s="527">
        <v>200</v>
      </c>
      <c r="E134" s="527">
        <v>4.2</v>
      </c>
      <c r="F134" s="527">
        <v>8.8000000000000007</v>
      </c>
      <c r="G134" s="527">
        <v>21.8</v>
      </c>
      <c r="H134" s="527">
        <v>184</v>
      </c>
      <c r="I134" s="527">
        <v>429</v>
      </c>
    </row>
    <row r="135" spans="1:12" ht="17.25" customHeight="1" x14ac:dyDescent="0.3">
      <c r="A135" s="493"/>
      <c r="B135" s="628"/>
      <c r="C135" s="528" t="s">
        <v>444</v>
      </c>
      <c r="D135" s="527">
        <v>120</v>
      </c>
      <c r="E135" s="533">
        <v>16.68</v>
      </c>
      <c r="F135" s="533">
        <v>2.52</v>
      </c>
      <c r="G135" s="533">
        <v>11.52</v>
      </c>
      <c r="H135" s="533">
        <v>135.6</v>
      </c>
      <c r="I135" s="527">
        <v>345</v>
      </c>
    </row>
    <row r="136" spans="1:12" ht="17.25" customHeight="1" x14ac:dyDescent="0.3">
      <c r="A136" s="493"/>
      <c r="B136" s="628"/>
      <c r="C136" s="528" t="s">
        <v>8</v>
      </c>
      <c r="D136" s="520">
        <v>200</v>
      </c>
      <c r="E136" s="520">
        <v>1</v>
      </c>
      <c r="F136" s="520">
        <v>0.2</v>
      </c>
      <c r="G136" s="520">
        <v>0.2</v>
      </c>
      <c r="H136" s="533">
        <v>92</v>
      </c>
      <c r="I136" s="527">
        <v>518</v>
      </c>
    </row>
    <row r="137" spans="1:12" ht="17.25" customHeight="1" x14ac:dyDescent="0.3">
      <c r="A137" s="493"/>
      <c r="B137" s="628"/>
      <c r="C137" s="528" t="s">
        <v>105</v>
      </c>
      <c r="D137" s="527">
        <v>60</v>
      </c>
      <c r="E137" s="526">
        <v>4.2</v>
      </c>
      <c r="F137" s="526">
        <v>0.66</v>
      </c>
      <c r="G137" s="526">
        <v>24.18</v>
      </c>
      <c r="H137" s="526">
        <v>115.8</v>
      </c>
      <c r="I137" s="520">
        <v>516</v>
      </c>
    </row>
    <row r="138" spans="1:12" ht="17.25" customHeight="1" x14ac:dyDescent="0.3">
      <c r="A138" s="493"/>
      <c r="B138" s="625" t="s">
        <v>106</v>
      </c>
      <c r="C138" s="625"/>
      <c r="D138" s="530">
        <f>D132+D133+D134+D135+D136+D137</f>
        <v>950</v>
      </c>
      <c r="E138" s="530">
        <f t="shared" ref="E138:H138" si="21">E132+E133+E134+E135+E136+E137</f>
        <v>29.84</v>
      </c>
      <c r="F138" s="530">
        <f t="shared" si="21"/>
        <v>20.8</v>
      </c>
      <c r="G138" s="530">
        <f t="shared" si="21"/>
        <v>81.349999999999994</v>
      </c>
      <c r="H138" s="530">
        <f t="shared" si="21"/>
        <v>716.69999999999993</v>
      </c>
      <c r="I138" s="520"/>
      <c r="J138" s="524">
        <f>H138/H142</f>
        <v>0.56878695289869441</v>
      </c>
      <c r="L138" s="548">
        <f>H138/H142</f>
        <v>0.56878695289869441</v>
      </c>
    </row>
    <row r="139" spans="1:12" ht="17.25" customHeight="1" x14ac:dyDescent="0.3">
      <c r="A139" s="493"/>
      <c r="B139" s="626" t="s">
        <v>524</v>
      </c>
      <c r="C139" s="520" t="s">
        <v>525</v>
      </c>
      <c r="D139" s="520">
        <v>200</v>
      </c>
      <c r="E139" s="520">
        <v>5.7</v>
      </c>
      <c r="F139" s="520">
        <v>6.3</v>
      </c>
      <c r="G139" s="520">
        <v>7.8</v>
      </c>
      <c r="H139" s="520">
        <v>114</v>
      </c>
      <c r="I139" s="520">
        <v>280</v>
      </c>
    </row>
    <row r="140" spans="1:12" ht="17.25" customHeight="1" x14ac:dyDescent="0.3">
      <c r="A140" s="493"/>
      <c r="B140" s="627"/>
      <c r="C140" s="520" t="s">
        <v>529</v>
      </c>
      <c r="D140" s="520">
        <v>70</v>
      </c>
      <c r="E140" s="520">
        <v>5.6</v>
      </c>
      <c r="F140" s="520">
        <v>7.28</v>
      </c>
      <c r="G140" s="520">
        <v>46.2</v>
      </c>
      <c r="H140" s="520">
        <v>273.7</v>
      </c>
      <c r="I140" s="520"/>
    </row>
    <row r="141" spans="1:12" ht="17.25" customHeight="1" x14ac:dyDescent="0.3">
      <c r="A141" s="493"/>
      <c r="B141" s="625" t="s">
        <v>527</v>
      </c>
      <c r="C141" s="625"/>
      <c r="D141" s="531">
        <f>D139+D140</f>
        <v>270</v>
      </c>
      <c r="E141" s="531">
        <f t="shared" ref="E141:H141" si="22">E139+E140</f>
        <v>11.3</v>
      </c>
      <c r="F141" s="531">
        <f t="shared" si="22"/>
        <v>13.58</v>
      </c>
      <c r="G141" s="531">
        <f t="shared" si="22"/>
        <v>54</v>
      </c>
      <c r="H141" s="531">
        <f t="shared" si="22"/>
        <v>387.7</v>
      </c>
      <c r="I141" s="520"/>
      <c r="J141" s="524">
        <f>H141/H142</f>
        <v>0.30768620292845522</v>
      </c>
      <c r="L141" s="548">
        <f>H141/H142</f>
        <v>0.30768620292845522</v>
      </c>
    </row>
    <row r="142" spans="1:12" ht="17.25" customHeight="1" x14ac:dyDescent="0.3">
      <c r="A142" s="493"/>
      <c r="B142" s="625" t="s">
        <v>107</v>
      </c>
      <c r="C142" s="625"/>
      <c r="D142" s="530">
        <f>D131+D138</f>
        <v>1540</v>
      </c>
      <c r="E142" s="530">
        <f>E131+E138</f>
        <v>45.24</v>
      </c>
      <c r="F142" s="530">
        <f>F131+F138</f>
        <v>32.58</v>
      </c>
      <c r="G142" s="530">
        <f>G131+G138</f>
        <v>174.28</v>
      </c>
      <c r="H142" s="530">
        <f>H131+H138</f>
        <v>1260.05</v>
      </c>
      <c r="I142" s="531"/>
    </row>
    <row r="143" spans="1:12" ht="17.25" customHeight="1" x14ac:dyDescent="0.3">
      <c r="A143" s="493"/>
      <c r="B143" s="629" t="s">
        <v>55</v>
      </c>
      <c r="C143" s="630"/>
      <c r="D143" s="630"/>
      <c r="E143" s="630"/>
      <c r="F143" s="630"/>
      <c r="G143" s="630"/>
      <c r="H143" s="630"/>
      <c r="I143" s="631"/>
    </row>
    <row r="144" spans="1:12" ht="17.25" customHeight="1" x14ac:dyDescent="0.3">
      <c r="A144" s="493"/>
      <c r="B144" s="640" t="s">
        <v>39</v>
      </c>
      <c r="C144" s="525" t="s">
        <v>5</v>
      </c>
      <c r="D144" s="520">
        <v>200</v>
      </c>
      <c r="E144" s="520">
        <v>17.239999999999998</v>
      </c>
      <c r="F144" s="520">
        <v>26.76</v>
      </c>
      <c r="G144" s="520">
        <v>4.62</v>
      </c>
      <c r="H144" s="520">
        <v>326.16000000000003</v>
      </c>
      <c r="I144" s="520">
        <v>301</v>
      </c>
    </row>
    <row r="145" spans="1:12" ht="17.25" customHeight="1" x14ac:dyDescent="0.3">
      <c r="A145" s="493"/>
      <c r="B145" s="641"/>
      <c r="C145" s="525" t="s">
        <v>58</v>
      </c>
      <c r="D145" s="520">
        <v>60</v>
      </c>
      <c r="E145" s="526">
        <v>4.5599999999999996</v>
      </c>
      <c r="F145" s="526">
        <v>0.48</v>
      </c>
      <c r="G145" s="526">
        <v>29.52</v>
      </c>
      <c r="H145" s="526">
        <v>141</v>
      </c>
      <c r="I145" s="520">
        <v>108</v>
      </c>
    </row>
    <row r="146" spans="1:12" ht="17.25" customHeight="1" x14ac:dyDescent="0.3">
      <c r="A146" s="493"/>
      <c r="B146" s="641"/>
      <c r="C146" s="534" t="s">
        <v>7</v>
      </c>
      <c r="D146" s="535">
        <v>200</v>
      </c>
      <c r="E146" s="534">
        <v>3.6</v>
      </c>
      <c r="F146" s="534">
        <v>3.3</v>
      </c>
      <c r="G146" s="534">
        <v>25</v>
      </c>
      <c r="H146" s="536">
        <v>144</v>
      </c>
      <c r="I146" s="520">
        <v>496</v>
      </c>
    </row>
    <row r="147" spans="1:12" ht="17.25" hidden="1" customHeight="1" x14ac:dyDescent="0.3">
      <c r="A147" s="493"/>
      <c r="B147" s="642"/>
      <c r="C147" s="528" t="s">
        <v>321</v>
      </c>
      <c r="D147" s="527">
        <v>150</v>
      </c>
      <c r="E147" s="529">
        <v>1.5</v>
      </c>
      <c r="F147" s="529">
        <v>0.5</v>
      </c>
      <c r="G147" s="529">
        <v>21</v>
      </c>
      <c r="H147" s="529">
        <v>96</v>
      </c>
      <c r="I147" s="520">
        <v>112</v>
      </c>
    </row>
    <row r="148" spans="1:12" ht="17.25" customHeight="1" x14ac:dyDescent="0.3">
      <c r="A148" s="493"/>
      <c r="B148" s="625" t="s">
        <v>102</v>
      </c>
      <c r="C148" s="625"/>
      <c r="D148" s="530">
        <f>D144+D145+D146</f>
        <v>460</v>
      </c>
      <c r="E148" s="530">
        <f t="shared" ref="E148:H148" si="23">E144+E145+E146</f>
        <v>25.4</v>
      </c>
      <c r="F148" s="530">
        <f t="shared" si="23"/>
        <v>30.540000000000003</v>
      </c>
      <c r="G148" s="530">
        <f t="shared" si="23"/>
        <v>59.14</v>
      </c>
      <c r="H148" s="530">
        <f t="shared" si="23"/>
        <v>611.16000000000008</v>
      </c>
      <c r="I148" s="520"/>
      <c r="J148" s="524">
        <f>H148/H158</f>
        <v>0.45087754243852785</v>
      </c>
      <c r="L148" s="548">
        <f>H148/H158</f>
        <v>0.45087754243852785</v>
      </c>
    </row>
    <row r="149" spans="1:12" ht="17.25" customHeight="1" x14ac:dyDescent="0.3">
      <c r="A149" s="493"/>
      <c r="B149" s="626" t="s">
        <v>41</v>
      </c>
      <c r="C149" s="537" t="s">
        <v>414</v>
      </c>
      <c r="D149" s="520">
        <v>120</v>
      </c>
      <c r="E149" s="520">
        <v>0.84</v>
      </c>
      <c r="F149" s="520">
        <v>0.12</v>
      </c>
      <c r="G149" s="520">
        <v>2.2799999999999998</v>
      </c>
      <c r="H149" s="533">
        <v>14.4</v>
      </c>
      <c r="I149" s="527">
        <v>71</v>
      </c>
    </row>
    <row r="150" spans="1:12" ht="26.25" customHeight="1" x14ac:dyDescent="0.3">
      <c r="A150" s="493"/>
      <c r="B150" s="628"/>
      <c r="C150" s="528" t="s">
        <v>457</v>
      </c>
      <c r="D150" s="527">
        <v>250</v>
      </c>
      <c r="E150" s="527">
        <v>2.7</v>
      </c>
      <c r="F150" s="527">
        <v>2.85</v>
      </c>
      <c r="G150" s="527">
        <v>17.45</v>
      </c>
      <c r="H150" s="526">
        <v>118.25</v>
      </c>
      <c r="I150" s="527">
        <v>103</v>
      </c>
    </row>
    <row r="151" spans="1:12" ht="17.25" customHeight="1" x14ac:dyDescent="0.3">
      <c r="A151" s="493"/>
      <c r="B151" s="628"/>
      <c r="C151" s="528" t="s">
        <v>440</v>
      </c>
      <c r="D151" s="520">
        <v>200</v>
      </c>
      <c r="E151" s="520">
        <v>19</v>
      </c>
      <c r="F151" s="520">
        <v>23.78</v>
      </c>
      <c r="G151" s="520">
        <v>31.56</v>
      </c>
      <c r="H151" s="533">
        <v>418.88</v>
      </c>
      <c r="I151" s="527">
        <v>131</v>
      </c>
    </row>
    <row r="152" spans="1:12" ht="25.8" customHeight="1" x14ac:dyDescent="0.3">
      <c r="A152" s="493"/>
      <c r="B152" s="628"/>
      <c r="C152" s="538" t="s">
        <v>430</v>
      </c>
      <c r="D152" s="520">
        <v>200</v>
      </c>
      <c r="E152" s="520">
        <v>0.2</v>
      </c>
      <c r="F152" s="520">
        <v>0</v>
      </c>
      <c r="G152" s="520">
        <v>19.8</v>
      </c>
      <c r="H152" s="520">
        <v>77</v>
      </c>
      <c r="I152" s="520">
        <v>296</v>
      </c>
    </row>
    <row r="153" spans="1:12" ht="17.25" customHeight="1" x14ac:dyDescent="0.3">
      <c r="A153" s="493"/>
      <c r="B153" s="628"/>
      <c r="C153" s="528" t="s">
        <v>105</v>
      </c>
      <c r="D153" s="527">
        <v>60</v>
      </c>
      <c r="E153" s="526">
        <v>4.2</v>
      </c>
      <c r="F153" s="526">
        <v>0.66</v>
      </c>
      <c r="G153" s="526">
        <v>24.18</v>
      </c>
      <c r="H153" s="526">
        <v>115.8</v>
      </c>
      <c r="I153" s="520">
        <v>516</v>
      </c>
    </row>
    <row r="154" spans="1:12" ht="17.25" customHeight="1" x14ac:dyDescent="0.3">
      <c r="A154" s="493"/>
      <c r="B154" s="625" t="s">
        <v>106</v>
      </c>
      <c r="C154" s="625"/>
      <c r="D154" s="530">
        <f>D149+D150+D151+D152+D153</f>
        <v>830</v>
      </c>
      <c r="E154" s="530">
        <f t="shared" ref="E154:H154" si="24">E149+E150+E151+E152+E153</f>
        <v>26.939999999999998</v>
      </c>
      <c r="F154" s="530">
        <f t="shared" si="24"/>
        <v>27.41</v>
      </c>
      <c r="G154" s="530">
        <f t="shared" si="24"/>
        <v>95.27000000000001</v>
      </c>
      <c r="H154" s="530">
        <f t="shared" si="24"/>
        <v>744.32999999999993</v>
      </c>
      <c r="I154" s="520"/>
      <c r="J154" s="524">
        <f>H154/H158</f>
        <v>0.54912245756147215</v>
      </c>
      <c r="L154" s="548">
        <f>H154/H158</f>
        <v>0.54912245756147215</v>
      </c>
    </row>
    <row r="155" spans="1:12" ht="19.2" customHeight="1" x14ac:dyDescent="0.3">
      <c r="A155" s="493"/>
      <c r="B155" s="626" t="s">
        <v>524</v>
      </c>
      <c r="C155" s="538" t="s">
        <v>530</v>
      </c>
      <c r="D155" s="520">
        <v>200</v>
      </c>
      <c r="E155" s="520">
        <v>3.16</v>
      </c>
      <c r="F155" s="520">
        <v>2.68</v>
      </c>
      <c r="G155" s="520">
        <v>15.94</v>
      </c>
      <c r="H155" s="520">
        <v>100.6</v>
      </c>
      <c r="I155" s="520">
        <v>379</v>
      </c>
    </row>
    <row r="156" spans="1:12" ht="30.6" customHeight="1" x14ac:dyDescent="0.3">
      <c r="A156" s="493"/>
      <c r="B156" s="627"/>
      <c r="C156" s="529" t="s">
        <v>531</v>
      </c>
      <c r="D156" s="520">
        <v>70</v>
      </c>
      <c r="E156" s="520">
        <v>7.78</v>
      </c>
      <c r="F156" s="520">
        <v>8.3000000000000007</v>
      </c>
      <c r="G156" s="520">
        <v>29.9</v>
      </c>
      <c r="H156" s="520">
        <v>225.87</v>
      </c>
      <c r="I156" s="520"/>
    </row>
    <row r="157" spans="1:12" ht="19.2" customHeight="1" x14ac:dyDescent="0.3">
      <c r="A157" s="493"/>
      <c r="B157" s="625" t="s">
        <v>527</v>
      </c>
      <c r="C157" s="625"/>
      <c r="D157" s="531">
        <f>D155+D156</f>
        <v>270</v>
      </c>
      <c r="E157" s="531">
        <f t="shared" ref="E157:H157" si="25">E155+E156</f>
        <v>10.940000000000001</v>
      </c>
      <c r="F157" s="531">
        <f t="shared" si="25"/>
        <v>10.98</v>
      </c>
      <c r="G157" s="531">
        <f t="shared" si="25"/>
        <v>45.839999999999996</v>
      </c>
      <c r="H157" s="531">
        <f t="shared" si="25"/>
        <v>326.47000000000003</v>
      </c>
      <c r="I157" s="520"/>
      <c r="J157" s="524">
        <f>H157/H158</f>
        <v>0.24085017226242911</v>
      </c>
      <c r="L157" s="548">
        <f>H157/H158</f>
        <v>0.24085017226242911</v>
      </c>
    </row>
    <row r="158" spans="1:12" ht="17.25" customHeight="1" x14ac:dyDescent="0.3">
      <c r="A158" s="493"/>
      <c r="B158" s="625" t="s">
        <v>107</v>
      </c>
      <c r="C158" s="625"/>
      <c r="D158" s="530">
        <f>D148+D154</f>
        <v>1290</v>
      </c>
      <c r="E158" s="530">
        <f>E148+E154</f>
        <v>52.339999999999996</v>
      </c>
      <c r="F158" s="530">
        <f>F148+F154</f>
        <v>57.95</v>
      </c>
      <c r="G158" s="530">
        <f>G148+G154</f>
        <v>154.41000000000003</v>
      </c>
      <c r="H158" s="530">
        <f>H148+H154</f>
        <v>1355.49</v>
      </c>
      <c r="I158" s="531"/>
    </row>
    <row r="159" spans="1:12" ht="17.25" customHeight="1" x14ac:dyDescent="0.3">
      <c r="A159" s="493"/>
      <c r="B159" s="629" t="s">
        <v>61</v>
      </c>
      <c r="C159" s="630"/>
      <c r="D159" s="630"/>
      <c r="E159" s="630"/>
      <c r="F159" s="630"/>
      <c r="G159" s="630"/>
      <c r="H159" s="630"/>
      <c r="I159" s="631"/>
    </row>
    <row r="160" spans="1:12" ht="17.25" customHeight="1" x14ac:dyDescent="0.3">
      <c r="A160" s="493"/>
      <c r="B160" s="626" t="s">
        <v>39</v>
      </c>
      <c r="C160" s="528" t="s">
        <v>441</v>
      </c>
      <c r="D160" s="527">
        <v>200</v>
      </c>
      <c r="E160" s="527">
        <v>5.7</v>
      </c>
      <c r="F160" s="527">
        <v>5.26</v>
      </c>
      <c r="G160" s="527">
        <v>18.98</v>
      </c>
      <c r="H160" s="527">
        <v>146</v>
      </c>
      <c r="I160" s="520">
        <v>165</v>
      </c>
    </row>
    <row r="161" spans="1:13" ht="17.25" customHeight="1" x14ac:dyDescent="0.3">
      <c r="A161" s="493"/>
      <c r="B161" s="628"/>
      <c r="C161" s="525" t="s">
        <v>37</v>
      </c>
      <c r="D161" s="520">
        <v>50</v>
      </c>
      <c r="E161" s="520">
        <v>6.25</v>
      </c>
      <c r="F161" s="520">
        <v>3.75</v>
      </c>
      <c r="G161" s="520">
        <v>18.13</v>
      </c>
      <c r="H161" s="520">
        <v>133.75</v>
      </c>
      <c r="I161" s="520">
        <v>3</v>
      </c>
    </row>
    <row r="162" spans="1:13" ht="17.25" customHeight="1" x14ac:dyDescent="0.3">
      <c r="A162" s="493"/>
      <c r="B162" s="628"/>
      <c r="C162" s="520" t="s">
        <v>463</v>
      </c>
      <c r="D162" s="527">
        <v>200</v>
      </c>
      <c r="E162" s="527">
        <v>0.1</v>
      </c>
      <c r="F162" s="527">
        <v>0.04</v>
      </c>
      <c r="G162" s="527">
        <v>9.9</v>
      </c>
      <c r="H162" s="526">
        <v>35</v>
      </c>
      <c r="I162" s="520">
        <v>268</v>
      </c>
    </row>
    <row r="163" spans="1:13" ht="17.25" customHeight="1" x14ac:dyDescent="0.3">
      <c r="A163" s="493"/>
      <c r="B163" s="627"/>
      <c r="C163" s="528" t="s">
        <v>436</v>
      </c>
      <c r="D163" s="527">
        <v>140</v>
      </c>
      <c r="E163" s="529">
        <v>0.99</v>
      </c>
      <c r="F163" s="529">
        <v>0.22</v>
      </c>
      <c r="G163" s="529">
        <v>8.91</v>
      </c>
      <c r="H163" s="529">
        <v>47.3</v>
      </c>
      <c r="I163" s="520"/>
    </row>
    <row r="164" spans="1:13" ht="17.25" customHeight="1" x14ac:dyDescent="0.3">
      <c r="A164" s="493"/>
      <c r="B164" s="625" t="s">
        <v>102</v>
      </c>
      <c r="C164" s="625"/>
      <c r="D164" s="530">
        <f>D160+D161+D162+D163</f>
        <v>590</v>
      </c>
      <c r="E164" s="530">
        <f t="shared" ref="E164:G164" si="26">E160+E161+E162+E163</f>
        <v>13.04</v>
      </c>
      <c r="F164" s="530">
        <f t="shared" si="26"/>
        <v>9.27</v>
      </c>
      <c r="G164" s="530">
        <f t="shared" si="26"/>
        <v>55.92</v>
      </c>
      <c r="H164" s="530">
        <f>H160+H161+H162+H163</f>
        <v>362.05</v>
      </c>
      <c r="I164" s="520"/>
      <c r="J164" s="523">
        <f>H164/H175</f>
        <v>0.26453074197201626</v>
      </c>
      <c r="K164">
        <v>3</v>
      </c>
      <c r="L164" s="547">
        <f>H164/H175</f>
        <v>0.26453074197201626</v>
      </c>
      <c r="M164">
        <v>4</v>
      </c>
    </row>
    <row r="165" spans="1:13" ht="17.25" customHeight="1" x14ac:dyDescent="0.3">
      <c r="A165" s="493"/>
      <c r="B165" s="626" t="s">
        <v>41</v>
      </c>
      <c r="C165" s="532" t="s">
        <v>439</v>
      </c>
      <c r="D165" s="527">
        <v>120</v>
      </c>
      <c r="E165" s="527">
        <v>1.32</v>
      </c>
      <c r="F165" s="527">
        <v>0.24</v>
      </c>
      <c r="G165" s="527">
        <v>4.5599999999999996</v>
      </c>
      <c r="H165" s="526">
        <v>26.4</v>
      </c>
      <c r="I165" s="527">
        <v>71</v>
      </c>
    </row>
    <row r="166" spans="1:13" ht="27" customHeight="1" x14ac:dyDescent="0.3">
      <c r="A166" s="493"/>
      <c r="B166" s="628"/>
      <c r="C166" s="538" t="s">
        <v>445</v>
      </c>
      <c r="D166" s="527">
        <v>250</v>
      </c>
      <c r="E166" s="533">
        <v>2.2999999999999998</v>
      </c>
      <c r="F166" s="533">
        <v>4.25</v>
      </c>
      <c r="G166" s="533">
        <v>15.13</v>
      </c>
      <c r="H166" s="533">
        <v>108</v>
      </c>
      <c r="I166" s="527">
        <v>144</v>
      </c>
    </row>
    <row r="167" spans="1:13" ht="17.25" customHeight="1" x14ac:dyDescent="0.3">
      <c r="A167" s="493"/>
      <c r="B167" s="628"/>
      <c r="C167" s="528" t="s">
        <v>13</v>
      </c>
      <c r="D167" s="527">
        <v>200</v>
      </c>
      <c r="E167" s="527">
        <v>11.4</v>
      </c>
      <c r="F167" s="527">
        <v>10.46</v>
      </c>
      <c r="G167" s="527">
        <v>49.44</v>
      </c>
      <c r="H167" s="527">
        <v>337.4</v>
      </c>
      <c r="I167" s="527">
        <v>237</v>
      </c>
    </row>
    <row r="168" spans="1:13" ht="17.25" customHeight="1" x14ac:dyDescent="0.3">
      <c r="A168" s="493"/>
      <c r="B168" s="628"/>
      <c r="C168" s="528" t="s">
        <v>442</v>
      </c>
      <c r="D168" s="527">
        <v>100</v>
      </c>
      <c r="E168" s="527">
        <v>10.64</v>
      </c>
      <c r="F168" s="527">
        <v>28.19</v>
      </c>
      <c r="G168" s="527">
        <v>2.89</v>
      </c>
      <c r="H168" s="526">
        <v>309</v>
      </c>
      <c r="I168" s="527">
        <v>260</v>
      </c>
    </row>
    <row r="169" spans="1:13" ht="17.25" customHeight="1" x14ac:dyDescent="0.3">
      <c r="A169" s="493"/>
      <c r="B169" s="628"/>
      <c r="C169" s="538" t="s">
        <v>482</v>
      </c>
      <c r="D169" s="520">
        <v>200</v>
      </c>
      <c r="E169" s="520">
        <v>0.5</v>
      </c>
      <c r="F169" s="520">
        <v>0</v>
      </c>
      <c r="G169" s="520">
        <v>27</v>
      </c>
      <c r="H169" s="520">
        <v>110</v>
      </c>
      <c r="I169" s="520">
        <v>508</v>
      </c>
    </row>
    <row r="170" spans="1:13" ht="17.25" customHeight="1" x14ac:dyDescent="0.3">
      <c r="A170" s="493"/>
      <c r="B170" s="628"/>
      <c r="C170" s="528" t="s">
        <v>105</v>
      </c>
      <c r="D170" s="527">
        <v>60</v>
      </c>
      <c r="E170" s="526">
        <v>4.2</v>
      </c>
      <c r="F170" s="526">
        <v>0.66</v>
      </c>
      <c r="G170" s="526">
        <v>24.18</v>
      </c>
      <c r="H170" s="526">
        <v>115.8</v>
      </c>
      <c r="I170" s="520">
        <v>516</v>
      </c>
    </row>
    <row r="171" spans="1:13" ht="17.25" customHeight="1" x14ac:dyDescent="0.3">
      <c r="A171" s="493"/>
      <c r="B171" s="625" t="s">
        <v>106</v>
      </c>
      <c r="C171" s="625"/>
      <c r="D171" s="530">
        <f>D165+D166+D167+D168+D169+D170</f>
        <v>930</v>
      </c>
      <c r="E171" s="530">
        <f t="shared" ref="E171:H171" si="27">E165+E166+E167+E168+E169+E170</f>
        <v>30.36</v>
      </c>
      <c r="F171" s="530">
        <f t="shared" si="27"/>
        <v>43.8</v>
      </c>
      <c r="G171" s="530">
        <f t="shared" si="27"/>
        <v>123.19999999999999</v>
      </c>
      <c r="H171" s="530">
        <f t="shared" si="27"/>
        <v>1006.5999999999999</v>
      </c>
      <c r="I171" s="520"/>
      <c r="J171" s="524">
        <f>H171/H175</f>
        <v>0.7354692580279838</v>
      </c>
      <c r="L171" s="548">
        <f>H171/H175</f>
        <v>0.7354692580279838</v>
      </c>
    </row>
    <row r="172" spans="1:13" ht="17.25" customHeight="1" x14ac:dyDescent="0.3">
      <c r="A172" s="493"/>
      <c r="B172" s="626" t="s">
        <v>524</v>
      </c>
      <c r="C172" s="520" t="s">
        <v>525</v>
      </c>
      <c r="D172" s="520">
        <v>200</v>
      </c>
      <c r="E172" s="520">
        <v>5.7</v>
      </c>
      <c r="F172" s="520">
        <v>6.3</v>
      </c>
      <c r="G172" s="520">
        <v>7.8</v>
      </c>
      <c r="H172" s="520">
        <v>114</v>
      </c>
      <c r="I172" s="520">
        <v>280</v>
      </c>
    </row>
    <row r="173" spans="1:13" ht="17.25" customHeight="1" x14ac:dyDescent="0.3">
      <c r="A173" s="493"/>
      <c r="B173" s="627"/>
      <c r="C173" s="520" t="s">
        <v>526</v>
      </c>
      <c r="D173" s="520">
        <v>100</v>
      </c>
      <c r="E173" s="520">
        <v>7</v>
      </c>
      <c r="F173" s="520">
        <v>5</v>
      </c>
      <c r="G173" s="520">
        <v>58</v>
      </c>
      <c r="H173" s="520">
        <v>300</v>
      </c>
      <c r="I173" s="520"/>
    </row>
    <row r="174" spans="1:13" ht="17.25" customHeight="1" x14ac:dyDescent="0.3">
      <c r="A174" s="493"/>
      <c r="B174" s="625" t="s">
        <v>527</v>
      </c>
      <c r="C174" s="625"/>
      <c r="D174" s="531">
        <f>D172+D173</f>
        <v>300</v>
      </c>
      <c r="E174" s="531">
        <f t="shared" ref="E174:H174" si="28">E172+E173</f>
        <v>12.7</v>
      </c>
      <c r="F174" s="531">
        <f t="shared" si="28"/>
        <v>11.3</v>
      </c>
      <c r="G174" s="531">
        <f t="shared" si="28"/>
        <v>65.8</v>
      </c>
      <c r="H174" s="531">
        <f t="shared" si="28"/>
        <v>414</v>
      </c>
      <c r="I174" s="520"/>
      <c r="J174" s="524">
        <f>H174/H175</f>
        <v>0.30248785299382608</v>
      </c>
      <c r="L174" s="548">
        <f>H174/H175</f>
        <v>0.30248785299382608</v>
      </c>
    </row>
    <row r="175" spans="1:13" ht="17.25" customHeight="1" x14ac:dyDescent="0.3">
      <c r="A175" s="493"/>
      <c r="B175" s="625" t="s">
        <v>107</v>
      </c>
      <c r="C175" s="625"/>
      <c r="D175" s="530">
        <f>D164+D171</f>
        <v>1520</v>
      </c>
      <c r="E175" s="530">
        <f>E164+E171</f>
        <v>43.4</v>
      </c>
      <c r="F175" s="530">
        <f>F164+F171</f>
        <v>53.069999999999993</v>
      </c>
      <c r="G175" s="530">
        <f>G164+G171</f>
        <v>179.12</v>
      </c>
      <c r="H175" s="530">
        <f>H164+H171</f>
        <v>1368.6499999999999</v>
      </c>
      <c r="I175" s="531"/>
    </row>
    <row r="176" spans="1:13" ht="17.25" customHeight="1" x14ac:dyDescent="0.3">
      <c r="A176" s="493"/>
      <c r="B176" s="629" t="s">
        <v>54</v>
      </c>
      <c r="C176" s="630"/>
      <c r="D176" s="630"/>
      <c r="E176" s="630"/>
      <c r="F176" s="630"/>
      <c r="G176" s="630"/>
      <c r="H176" s="630"/>
      <c r="I176" s="631"/>
    </row>
    <row r="177" spans="1:12" ht="17.25" customHeight="1" x14ac:dyDescent="0.3">
      <c r="A177" s="493"/>
      <c r="B177" s="626" t="s">
        <v>39</v>
      </c>
      <c r="C177" s="539" t="s">
        <v>118</v>
      </c>
      <c r="D177" s="540">
        <v>200</v>
      </c>
      <c r="E177" s="533">
        <v>5.62</v>
      </c>
      <c r="F177" s="533">
        <v>7.78</v>
      </c>
      <c r="G177" s="533">
        <v>39.020000000000003</v>
      </c>
      <c r="H177" s="533">
        <v>249.72</v>
      </c>
      <c r="I177" s="520">
        <v>181</v>
      </c>
    </row>
    <row r="178" spans="1:12" ht="17.25" customHeight="1" x14ac:dyDescent="0.3">
      <c r="A178" s="493"/>
      <c r="B178" s="628"/>
      <c r="C178" s="525" t="s">
        <v>119</v>
      </c>
      <c r="D178" s="520">
        <v>50</v>
      </c>
      <c r="E178" s="520">
        <v>3</v>
      </c>
      <c r="F178" s="520">
        <v>10.75</v>
      </c>
      <c r="G178" s="520">
        <v>18.25</v>
      </c>
      <c r="H178" s="520">
        <v>182.5</v>
      </c>
      <c r="I178" s="520">
        <v>1</v>
      </c>
    </row>
    <row r="179" spans="1:12" ht="17.25" customHeight="1" x14ac:dyDescent="0.3">
      <c r="A179" s="493"/>
      <c r="B179" s="628"/>
      <c r="C179" s="528" t="s">
        <v>1</v>
      </c>
      <c r="D179" s="520">
        <v>200</v>
      </c>
      <c r="E179" s="527">
        <v>0.1</v>
      </c>
      <c r="F179" s="527">
        <v>0</v>
      </c>
      <c r="G179" s="527">
        <v>15.2</v>
      </c>
      <c r="H179" s="527">
        <v>61</v>
      </c>
      <c r="I179" s="520">
        <v>494</v>
      </c>
    </row>
    <row r="180" spans="1:12" ht="17.25" hidden="1" customHeight="1" x14ac:dyDescent="0.3">
      <c r="A180" s="493"/>
      <c r="B180" s="541"/>
      <c r="C180" s="528" t="s">
        <v>321</v>
      </c>
      <c r="D180" s="527">
        <v>150</v>
      </c>
      <c r="E180" s="529">
        <v>1.5</v>
      </c>
      <c r="F180" s="529">
        <v>0.5</v>
      </c>
      <c r="G180" s="529">
        <v>21</v>
      </c>
      <c r="H180" s="529">
        <v>96</v>
      </c>
      <c r="I180" s="520">
        <v>112</v>
      </c>
    </row>
    <row r="181" spans="1:12" ht="17.25" customHeight="1" x14ac:dyDescent="0.3">
      <c r="A181" s="493"/>
      <c r="B181" s="625" t="s">
        <v>102</v>
      </c>
      <c r="C181" s="625"/>
      <c r="D181" s="530">
        <f>D177+D178+D179</f>
        <v>450</v>
      </c>
      <c r="E181" s="530">
        <f t="shared" ref="E181:H181" si="29">E177+E178+E179</f>
        <v>8.7200000000000006</v>
      </c>
      <c r="F181" s="530">
        <f t="shared" si="29"/>
        <v>18.53</v>
      </c>
      <c r="G181" s="530">
        <f t="shared" si="29"/>
        <v>72.47</v>
      </c>
      <c r="H181" s="530">
        <f t="shared" si="29"/>
        <v>493.22</v>
      </c>
      <c r="I181" s="520"/>
      <c r="J181" s="524">
        <f>H181/H192</f>
        <v>0.347330690196686</v>
      </c>
      <c r="L181" s="548">
        <f>H181/H192</f>
        <v>0.347330690196686</v>
      </c>
    </row>
    <row r="182" spans="1:12" ht="17.25" customHeight="1" x14ac:dyDescent="0.3">
      <c r="A182" s="493"/>
      <c r="B182" s="626" t="s">
        <v>41</v>
      </c>
      <c r="C182" s="532" t="s">
        <v>218</v>
      </c>
      <c r="D182" s="520">
        <v>120</v>
      </c>
      <c r="E182" s="520">
        <v>1.08</v>
      </c>
      <c r="F182" s="520">
        <v>6.12</v>
      </c>
      <c r="G182" s="520">
        <v>4.32</v>
      </c>
      <c r="H182" s="533">
        <v>76.8</v>
      </c>
      <c r="I182" s="527">
        <v>31</v>
      </c>
    </row>
    <row r="183" spans="1:12" ht="17.25" customHeight="1" x14ac:dyDescent="0.3">
      <c r="A183" s="493"/>
      <c r="B183" s="628"/>
      <c r="C183" s="528" t="s">
        <v>120</v>
      </c>
      <c r="D183" s="527">
        <v>250</v>
      </c>
      <c r="E183" s="527">
        <v>1.83</v>
      </c>
      <c r="F183" s="527">
        <v>5</v>
      </c>
      <c r="G183" s="527">
        <v>10.65</v>
      </c>
      <c r="H183" s="526">
        <v>95</v>
      </c>
      <c r="I183" s="527">
        <v>128</v>
      </c>
    </row>
    <row r="184" spans="1:12" ht="17.25" customHeight="1" x14ac:dyDescent="0.3">
      <c r="A184" s="493"/>
      <c r="B184" s="628"/>
      <c r="C184" s="528" t="s">
        <v>114</v>
      </c>
      <c r="D184" s="527">
        <v>200</v>
      </c>
      <c r="E184" s="527">
        <v>7.54</v>
      </c>
      <c r="F184" s="527">
        <v>0.9</v>
      </c>
      <c r="G184" s="527">
        <v>38.72</v>
      </c>
      <c r="H184" s="526">
        <v>193.2</v>
      </c>
      <c r="I184" s="527">
        <v>291</v>
      </c>
    </row>
    <row r="185" spans="1:12" ht="29.4" customHeight="1" x14ac:dyDescent="0.3">
      <c r="A185" s="493"/>
      <c r="B185" s="628"/>
      <c r="C185" s="528" t="s">
        <v>223</v>
      </c>
      <c r="D185" s="527">
        <v>127</v>
      </c>
      <c r="E185" s="542">
        <v>20.07</v>
      </c>
      <c r="F185" s="542">
        <v>20.85</v>
      </c>
      <c r="G185" s="526">
        <v>21.37</v>
      </c>
      <c r="H185" s="526">
        <v>354.01</v>
      </c>
      <c r="I185" s="527">
        <v>305</v>
      </c>
    </row>
    <row r="186" spans="1:12" ht="17.25" customHeight="1" x14ac:dyDescent="0.3">
      <c r="A186" s="493"/>
      <c r="B186" s="628"/>
      <c r="C186" s="528" t="s">
        <v>8</v>
      </c>
      <c r="D186" s="520">
        <v>200</v>
      </c>
      <c r="E186" s="520">
        <v>1</v>
      </c>
      <c r="F186" s="520">
        <v>0.2</v>
      </c>
      <c r="G186" s="520">
        <v>0.2</v>
      </c>
      <c r="H186" s="533">
        <v>92</v>
      </c>
      <c r="I186" s="527">
        <v>518</v>
      </c>
    </row>
    <row r="187" spans="1:12" ht="17.25" customHeight="1" x14ac:dyDescent="0.3">
      <c r="A187" s="493"/>
      <c r="B187" s="628"/>
      <c r="C187" s="528" t="s">
        <v>105</v>
      </c>
      <c r="D187" s="527">
        <v>60</v>
      </c>
      <c r="E187" s="526">
        <v>4.2</v>
      </c>
      <c r="F187" s="526">
        <v>0.66</v>
      </c>
      <c r="G187" s="526">
        <v>24.18</v>
      </c>
      <c r="H187" s="526">
        <v>115.8</v>
      </c>
      <c r="I187" s="520">
        <v>516</v>
      </c>
    </row>
    <row r="188" spans="1:12" ht="17.25" customHeight="1" x14ac:dyDescent="0.3">
      <c r="A188" s="493"/>
      <c r="B188" s="625" t="s">
        <v>106</v>
      </c>
      <c r="C188" s="625"/>
      <c r="D188" s="530">
        <f>D182+D183+D184+D185+D186+D187</f>
        <v>957</v>
      </c>
      <c r="E188" s="530">
        <f t="shared" ref="E188:H188" si="30">E182+E183+E184+E185+E186+E187</f>
        <v>35.72</v>
      </c>
      <c r="F188" s="530">
        <f t="shared" si="30"/>
        <v>33.730000000000004</v>
      </c>
      <c r="G188" s="530">
        <f t="shared" si="30"/>
        <v>99.44</v>
      </c>
      <c r="H188" s="530">
        <f t="shared" si="30"/>
        <v>926.81</v>
      </c>
      <c r="I188" s="520"/>
      <c r="J188" s="524">
        <f>H188/H192</f>
        <v>0.65266930980331395</v>
      </c>
      <c r="L188" s="548">
        <f>H188/H192</f>
        <v>0.65266930980331395</v>
      </c>
    </row>
    <row r="189" spans="1:12" ht="15" customHeight="1" x14ac:dyDescent="0.3">
      <c r="A189" s="493"/>
      <c r="B189" s="626" t="s">
        <v>524</v>
      </c>
      <c r="C189" s="538" t="s">
        <v>530</v>
      </c>
      <c r="D189" s="520">
        <v>200</v>
      </c>
      <c r="E189" s="520">
        <v>3.16</v>
      </c>
      <c r="F189" s="520">
        <v>2.68</v>
      </c>
      <c r="G189" s="520">
        <v>15.94</v>
      </c>
      <c r="H189" s="520">
        <v>100.6</v>
      </c>
      <c r="I189" s="520">
        <v>379</v>
      </c>
    </row>
    <row r="190" spans="1:12" ht="16.2" customHeight="1" x14ac:dyDescent="0.3">
      <c r="A190" s="493"/>
      <c r="B190" s="627"/>
      <c r="C190" s="520" t="s">
        <v>528</v>
      </c>
      <c r="D190" s="520">
        <v>65</v>
      </c>
      <c r="E190" s="520">
        <v>4.55</v>
      </c>
      <c r="F190" s="520">
        <v>13.65</v>
      </c>
      <c r="G190" s="520">
        <v>34.450000000000003</v>
      </c>
      <c r="H190" s="520">
        <v>279.5</v>
      </c>
      <c r="I190" s="520"/>
    </row>
    <row r="191" spans="1:12" ht="17.25" customHeight="1" x14ac:dyDescent="0.3">
      <c r="A191" s="493"/>
      <c r="B191" s="625" t="s">
        <v>527</v>
      </c>
      <c r="C191" s="625"/>
      <c r="D191" s="531">
        <f>D189+D190</f>
        <v>265</v>
      </c>
      <c r="E191" s="531">
        <f t="shared" ref="E191:H191" si="31">E189+E190</f>
        <v>7.71</v>
      </c>
      <c r="F191" s="531">
        <f t="shared" si="31"/>
        <v>16.330000000000002</v>
      </c>
      <c r="G191" s="531">
        <f t="shared" si="31"/>
        <v>50.39</v>
      </c>
      <c r="H191" s="531">
        <f t="shared" si="31"/>
        <v>380.1</v>
      </c>
      <c r="I191" s="520"/>
      <c r="J191" s="524">
        <f>H191/H192</f>
        <v>0.26767040132954939</v>
      </c>
      <c r="L191" s="548">
        <f>H191/H192</f>
        <v>0.26767040132954939</v>
      </c>
    </row>
    <row r="192" spans="1:12" ht="17.25" customHeight="1" x14ac:dyDescent="0.3">
      <c r="A192" s="493"/>
      <c r="B192" s="625" t="s">
        <v>107</v>
      </c>
      <c r="C192" s="625"/>
      <c r="D192" s="530">
        <f>D181+D188</f>
        <v>1407</v>
      </c>
      <c r="E192" s="530">
        <f>E181+E188</f>
        <v>44.44</v>
      </c>
      <c r="F192" s="530">
        <f>F181+F188</f>
        <v>52.260000000000005</v>
      </c>
      <c r="G192" s="530">
        <f>G181+G188</f>
        <v>171.91</v>
      </c>
      <c r="H192" s="530">
        <f>H181+H188</f>
        <v>1420.03</v>
      </c>
      <c r="I192" s="531"/>
    </row>
    <row r="193" spans="1:9" ht="17.25" customHeight="1" x14ac:dyDescent="0.3">
      <c r="A193" s="493"/>
      <c r="B193" s="494"/>
      <c r="C193" s="494"/>
      <c r="D193" s="494"/>
      <c r="E193" s="494"/>
      <c r="F193" s="494"/>
      <c r="G193" s="494"/>
      <c r="H193" s="494"/>
      <c r="I193" s="494"/>
    </row>
    <row r="194" spans="1:9" ht="17.25" customHeight="1" x14ac:dyDescent="0.3">
      <c r="A194" s="493"/>
      <c r="B194" s="637" t="s">
        <v>78</v>
      </c>
      <c r="C194" s="638"/>
      <c r="D194" s="639"/>
      <c r="E194" s="543">
        <f>(E40+E56+E73+E90+E107+E125+E142+E158+E175+E192)/10</f>
        <v>50.798999999999992</v>
      </c>
      <c r="F194" s="543">
        <f>(F40+F56+F73+F90+F107+F125+F142+F158+F175+F192)/10</f>
        <v>53.091999999999999</v>
      </c>
      <c r="G194" s="543">
        <f>(G40+G56+G73+G90+G107+G125+G142+G158+G175+G192)/10</f>
        <v>179.50700000000001</v>
      </c>
      <c r="H194" s="543">
        <f>(H40+H56+H73+H90+H107+H125+H142+H158+H175+H192)/10</f>
        <v>1432.8849999999998</v>
      </c>
      <c r="I194" s="494"/>
    </row>
    <row r="195" spans="1:9" ht="17.25" customHeight="1" x14ac:dyDescent="0.3">
      <c r="A195" s="493"/>
      <c r="B195" s="637" t="s">
        <v>79</v>
      </c>
      <c r="C195" s="638"/>
      <c r="D195" s="639"/>
      <c r="E195" s="543">
        <v>46.2</v>
      </c>
      <c r="F195" s="543">
        <v>47.4</v>
      </c>
      <c r="G195" s="543">
        <v>201</v>
      </c>
      <c r="H195" s="543">
        <v>1410</v>
      </c>
      <c r="I195" s="494"/>
    </row>
    <row r="196" spans="1:9" ht="17.25" customHeight="1" x14ac:dyDescent="0.3">
      <c r="A196" s="493"/>
      <c r="B196" s="637" t="s">
        <v>80</v>
      </c>
      <c r="C196" s="638"/>
      <c r="D196" s="639"/>
      <c r="E196" s="544">
        <f>E194/E195*100</f>
        <v>109.95454545454544</v>
      </c>
      <c r="F196" s="544">
        <f t="shared" ref="F196:H196" si="32">F194/F195*100</f>
        <v>112.00843881856539</v>
      </c>
      <c r="G196" s="544">
        <f t="shared" si="32"/>
        <v>89.30696517412936</v>
      </c>
      <c r="H196" s="544">
        <f t="shared" si="32"/>
        <v>101.62304964539007</v>
      </c>
      <c r="I196" s="494"/>
    </row>
    <row r="197" spans="1:9" x14ac:dyDescent="0.3">
      <c r="A197" s="493"/>
      <c r="B197" s="493"/>
      <c r="C197" s="493"/>
      <c r="D197" s="493"/>
      <c r="E197" s="493"/>
      <c r="F197" s="493"/>
      <c r="G197" s="493"/>
      <c r="H197" s="493"/>
      <c r="I197" s="493"/>
    </row>
    <row r="198" spans="1:9" x14ac:dyDescent="0.3">
      <c r="A198" s="493"/>
      <c r="B198" s="493"/>
      <c r="C198" s="493"/>
      <c r="D198" s="493"/>
      <c r="E198" s="493"/>
      <c r="F198" s="493"/>
      <c r="G198" s="493"/>
      <c r="H198" s="493"/>
      <c r="I198" s="493"/>
    </row>
  </sheetData>
  <mergeCells count="96">
    <mergeCell ref="B195:D195"/>
    <mergeCell ref="B196:D196"/>
    <mergeCell ref="B182:B187"/>
    <mergeCell ref="B188:C188"/>
    <mergeCell ref="B189:B190"/>
    <mergeCell ref="B191:C191"/>
    <mergeCell ref="B192:C192"/>
    <mergeCell ref="B194:D194"/>
    <mergeCell ref="B181:C181"/>
    <mergeCell ref="B158:C158"/>
    <mergeCell ref="B159:I159"/>
    <mergeCell ref="B160:B163"/>
    <mergeCell ref="B164:C164"/>
    <mergeCell ref="B165:B170"/>
    <mergeCell ref="B171:C171"/>
    <mergeCell ref="B172:B173"/>
    <mergeCell ref="B174:C174"/>
    <mergeCell ref="B175:C175"/>
    <mergeCell ref="B176:I176"/>
    <mergeCell ref="B177:B179"/>
    <mergeCell ref="B157:C157"/>
    <mergeCell ref="B132:B137"/>
    <mergeCell ref="B138:C138"/>
    <mergeCell ref="B139:B140"/>
    <mergeCell ref="B141:C141"/>
    <mergeCell ref="B142:C142"/>
    <mergeCell ref="B143:I143"/>
    <mergeCell ref="B144:B147"/>
    <mergeCell ref="B148:C148"/>
    <mergeCell ref="B149:B153"/>
    <mergeCell ref="B154:C154"/>
    <mergeCell ref="B155:B156"/>
    <mergeCell ref="B131:C131"/>
    <mergeCell ref="B108:I108"/>
    <mergeCell ref="B109:I109"/>
    <mergeCell ref="B110:B113"/>
    <mergeCell ref="B114:C114"/>
    <mergeCell ref="B115:B120"/>
    <mergeCell ref="B121:C121"/>
    <mergeCell ref="B122:B123"/>
    <mergeCell ref="B124:C124"/>
    <mergeCell ref="B125:C125"/>
    <mergeCell ref="B126:I126"/>
    <mergeCell ref="B127:B129"/>
    <mergeCell ref="B107:C107"/>
    <mergeCell ref="B86:C86"/>
    <mergeCell ref="B87:B88"/>
    <mergeCell ref="B89:C89"/>
    <mergeCell ref="B90:C90"/>
    <mergeCell ref="B91:I91"/>
    <mergeCell ref="B92:B94"/>
    <mergeCell ref="B96:C96"/>
    <mergeCell ref="B97:B102"/>
    <mergeCell ref="B103:C103"/>
    <mergeCell ref="B104:B105"/>
    <mergeCell ref="B106:C106"/>
    <mergeCell ref="B80:B85"/>
    <mergeCell ref="B57:I57"/>
    <mergeCell ref="B58:B61"/>
    <mergeCell ref="B62:C62"/>
    <mergeCell ref="B63:B68"/>
    <mergeCell ref="B69:C69"/>
    <mergeCell ref="B70:B71"/>
    <mergeCell ref="B72:C72"/>
    <mergeCell ref="B73:C73"/>
    <mergeCell ref="B74:I74"/>
    <mergeCell ref="B75:B78"/>
    <mergeCell ref="B79:C79"/>
    <mergeCell ref="B56:C56"/>
    <mergeCell ref="B36:C36"/>
    <mergeCell ref="B37:B38"/>
    <mergeCell ref="B39:C39"/>
    <mergeCell ref="B40:C40"/>
    <mergeCell ref="B41:I41"/>
    <mergeCell ref="B42:B45"/>
    <mergeCell ref="B46:C46"/>
    <mergeCell ref="B47:B51"/>
    <mergeCell ref="B52:C52"/>
    <mergeCell ref="B53:B54"/>
    <mergeCell ref="B55:C55"/>
    <mergeCell ref="B30:B35"/>
    <mergeCell ref="B13:I13"/>
    <mergeCell ref="B14:I14"/>
    <mergeCell ref="B15:I15"/>
    <mergeCell ref="B16:I16"/>
    <mergeCell ref="B17:I17"/>
    <mergeCell ref="B21:B22"/>
    <mergeCell ref="C21:C22"/>
    <mergeCell ref="D21:D22"/>
    <mergeCell ref="E21:G21"/>
    <mergeCell ref="H21:H22"/>
    <mergeCell ref="I21:I22"/>
    <mergeCell ref="B23:I23"/>
    <mergeCell ref="B24:I24"/>
    <mergeCell ref="B25:B28"/>
    <mergeCell ref="B29:C29"/>
  </mergeCells>
  <pageMargins left="0.70866141732283472" right="0.70866141732283472" top="0.23622047244094491" bottom="0.23622047244094491" header="0.31496062992125984" footer="0.31496062992125984"/>
  <pageSetup paperSize="9" scale="93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66"/>
  <sheetViews>
    <sheetView zoomScale="90" zoomScaleNormal="90" workbookViewId="0">
      <selection activeCell="A13" sqref="A13:XFD17"/>
    </sheetView>
  </sheetViews>
  <sheetFormatPr defaultRowHeight="14.4" x14ac:dyDescent="0.3"/>
  <cols>
    <col min="1" max="1" width="9.77734375" style="493" customWidth="1"/>
    <col min="2" max="2" width="26.44140625" customWidth="1"/>
    <col min="3" max="3" width="32.88671875" customWidth="1"/>
    <col min="4" max="4" width="11.109375" customWidth="1"/>
    <col min="5" max="5" width="11.33203125" customWidth="1"/>
    <col min="6" max="6" width="11.5546875" customWidth="1"/>
    <col min="7" max="7" width="10.6640625" customWidth="1"/>
    <col min="8" max="8" width="15.6640625" customWidth="1"/>
    <col min="9" max="9" width="10.6640625" customWidth="1"/>
  </cols>
  <sheetData>
    <row r="2" spans="2:9" x14ac:dyDescent="0.3">
      <c r="B2" s="396" t="s">
        <v>225</v>
      </c>
      <c r="C2" s="397"/>
      <c r="D2" s="397"/>
      <c r="E2" s="397" t="s">
        <v>226</v>
      </c>
      <c r="F2" s="397"/>
      <c r="G2" s="398"/>
      <c r="H2" s="396"/>
      <c r="I2" s="396"/>
    </row>
    <row r="3" spans="2:9" x14ac:dyDescent="0.3">
      <c r="B3" s="396" t="s">
        <v>227</v>
      </c>
      <c r="C3" s="397"/>
      <c r="D3" s="397"/>
      <c r="E3" s="397" t="s">
        <v>228</v>
      </c>
      <c r="F3" s="397"/>
      <c r="G3" s="398"/>
      <c r="H3" s="396"/>
      <c r="I3" s="396"/>
    </row>
    <row r="4" spans="2:9" x14ac:dyDescent="0.3">
      <c r="B4" s="396" t="s">
        <v>229</v>
      </c>
      <c r="C4" s="397"/>
      <c r="D4" s="397"/>
      <c r="E4" s="397" t="s">
        <v>230</v>
      </c>
      <c r="F4" s="397"/>
      <c r="G4" s="398"/>
      <c r="H4" s="396"/>
      <c r="I4" s="396"/>
    </row>
    <row r="5" spans="2:9" x14ac:dyDescent="0.3">
      <c r="B5" s="396" t="s">
        <v>231</v>
      </c>
      <c r="C5" s="397"/>
      <c r="D5" s="397"/>
      <c r="E5" s="397"/>
      <c r="F5" s="397"/>
      <c r="G5" s="397"/>
      <c r="H5" s="397"/>
      <c r="I5" s="397"/>
    </row>
    <row r="6" spans="2:9" x14ac:dyDescent="0.3">
      <c r="B6" s="396"/>
      <c r="C6" s="397"/>
      <c r="D6" s="397"/>
      <c r="E6" s="397"/>
      <c r="F6" s="397"/>
      <c r="G6" s="397"/>
      <c r="H6" s="397"/>
      <c r="I6" s="397"/>
    </row>
    <row r="7" spans="2:9" x14ac:dyDescent="0.3">
      <c r="B7" s="396"/>
      <c r="C7" s="397"/>
      <c r="D7" s="397"/>
      <c r="E7" s="397"/>
      <c r="F7" s="397"/>
      <c r="G7" s="397"/>
      <c r="H7" s="397"/>
      <c r="I7" s="397"/>
    </row>
    <row r="8" spans="2:9" x14ac:dyDescent="0.3">
      <c r="B8" s="399" t="s">
        <v>428</v>
      </c>
      <c r="C8" s="400" t="s">
        <v>232</v>
      </c>
      <c r="D8" s="401"/>
      <c r="E8" s="399" t="s">
        <v>429</v>
      </c>
      <c r="F8" s="398"/>
      <c r="G8" s="398"/>
      <c r="H8" s="399"/>
      <c r="I8" s="400" t="s">
        <v>409</v>
      </c>
    </row>
    <row r="9" spans="2:9" x14ac:dyDescent="0.3">
      <c r="B9" s="397"/>
      <c r="C9" s="397"/>
      <c r="D9" s="397"/>
      <c r="E9" s="397"/>
      <c r="F9" s="397"/>
      <c r="G9" s="397"/>
      <c r="H9" s="397"/>
      <c r="I9" s="397"/>
    </row>
    <row r="10" spans="2:9" x14ac:dyDescent="0.3">
      <c r="B10" s="397"/>
      <c r="C10" s="397"/>
      <c r="D10" s="397"/>
      <c r="E10" s="397"/>
      <c r="F10" s="397"/>
      <c r="G10" s="397"/>
      <c r="H10" s="397"/>
      <c r="I10" s="397"/>
    </row>
    <row r="11" spans="2:9" x14ac:dyDescent="0.3">
      <c r="B11" s="398"/>
      <c r="C11" s="398"/>
      <c r="D11" s="398"/>
      <c r="E11" s="398"/>
      <c r="F11" s="398"/>
      <c r="G11" s="398"/>
      <c r="H11" s="398"/>
      <c r="I11" s="398"/>
    </row>
    <row r="12" spans="2:9" x14ac:dyDescent="0.3">
      <c r="B12" s="398"/>
      <c r="C12" s="398"/>
      <c r="D12" s="398"/>
      <c r="E12" s="398"/>
      <c r="F12" s="398"/>
      <c r="G12" s="398"/>
      <c r="H12" s="398"/>
      <c r="I12" s="398"/>
    </row>
    <row r="13" spans="2:9" ht="20.399999999999999" x14ac:dyDescent="0.3">
      <c r="B13" s="598" t="s">
        <v>234</v>
      </c>
      <c r="C13" s="598"/>
      <c r="D13" s="598"/>
      <c r="E13" s="598"/>
      <c r="F13" s="598"/>
      <c r="G13" s="598"/>
      <c r="H13" s="598"/>
      <c r="I13" s="598"/>
    </row>
    <row r="14" spans="2:9" ht="15.6" x14ac:dyDescent="0.3">
      <c r="B14" s="599" t="s">
        <v>235</v>
      </c>
      <c r="C14" s="599"/>
      <c r="D14" s="599"/>
      <c r="E14" s="599"/>
      <c r="F14" s="599"/>
      <c r="G14" s="599"/>
      <c r="H14" s="599"/>
      <c r="I14" s="599"/>
    </row>
    <row r="15" spans="2:9" ht="15.6" x14ac:dyDescent="0.3">
      <c r="B15" s="599" t="s">
        <v>236</v>
      </c>
      <c r="C15" s="599"/>
      <c r="D15" s="599"/>
      <c r="E15" s="599"/>
      <c r="F15" s="599"/>
      <c r="G15" s="599"/>
      <c r="H15" s="599"/>
      <c r="I15" s="599"/>
    </row>
    <row r="16" spans="2:9" ht="15.6" x14ac:dyDescent="0.3">
      <c r="B16" s="599" t="s">
        <v>416</v>
      </c>
      <c r="C16" s="599"/>
      <c r="D16" s="599"/>
      <c r="E16" s="599"/>
      <c r="F16" s="599"/>
      <c r="G16" s="599"/>
      <c r="H16" s="599"/>
      <c r="I16" s="599"/>
    </row>
    <row r="17" spans="2:11" ht="15.6" x14ac:dyDescent="0.3">
      <c r="B17" s="599" t="s">
        <v>438</v>
      </c>
      <c r="C17" s="599"/>
      <c r="D17" s="599"/>
      <c r="E17" s="599"/>
      <c r="F17" s="599"/>
      <c r="G17" s="599"/>
      <c r="H17" s="599"/>
      <c r="I17" s="599"/>
    </row>
    <row r="18" spans="2:11" x14ac:dyDescent="0.3">
      <c r="B18" s="402"/>
      <c r="C18" s="402"/>
      <c r="D18" s="402"/>
      <c r="E18" s="402"/>
      <c r="F18" s="402"/>
      <c r="G18" s="402"/>
      <c r="H18" s="402"/>
      <c r="I18" s="402"/>
    </row>
    <row r="19" spans="2:11" x14ac:dyDescent="0.3">
      <c r="B19" s="402"/>
      <c r="C19" s="402"/>
      <c r="D19" s="402"/>
      <c r="E19" s="402"/>
      <c r="F19" s="402"/>
      <c r="G19" s="402"/>
      <c r="H19" s="402"/>
      <c r="I19" s="402"/>
    </row>
    <row r="21" spans="2:11" ht="15" customHeight="1" x14ac:dyDescent="0.3">
      <c r="B21" s="601" t="s">
        <v>93</v>
      </c>
      <c r="C21" s="601" t="s">
        <v>0</v>
      </c>
      <c r="D21" s="601" t="s">
        <v>94</v>
      </c>
      <c r="E21" s="603" t="s">
        <v>95</v>
      </c>
      <c r="F21" s="604"/>
      <c r="G21" s="605"/>
      <c r="H21" s="601" t="s">
        <v>96</v>
      </c>
      <c r="I21" s="601" t="s">
        <v>97</v>
      </c>
    </row>
    <row r="22" spans="2:11" ht="12.75" customHeight="1" x14ac:dyDescent="0.3">
      <c r="B22" s="602"/>
      <c r="C22" s="602"/>
      <c r="D22" s="602"/>
      <c r="E22" s="235" t="s">
        <v>98</v>
      </c>
      <c r="F22" s="235" t="s">
        <v>99</v>
      </c>
      <c r="G22" s="235" t="s">
        <v>100</v>
      </c>
      <c r="H22" s="602"/>
      <c r="I22" s="602"/>
    </row>
    <row r="23" spans="2:11" x14ac:dyDescent="0.3">
      <c r="B23" s="568" t="s">
        <v>101</v>
      </c>
      <c r="C23" s="569"/>
      <c r="D23" s="569"/>
      <c r="E23" s="569"/>
      <c r="F23" s="569"/>
      <c r="G23" s="569"/>
      <c r="H23" s="569"/>
      <c r="I23" s="570"/>
    </row>
    <row r="24" spans="2:11" x14ac:dyDescent="0.3">
      <c r="B24" s="568" t="s">
        <v>38</v>
      </c>
      <c r="C24" s="569"/>
      <c r="D24" s="569"/>
      <c r="E24" s="569"/>
      <c r="F24" s="569"/>
      <c r="G24" s="569"/>
      <c r="H24" s="569"/>
      <c r="I24" s="570"/>
    </row>
    <row r="25" spans="2:11" ht="17.25" customHeight="1" x14ac:dyDescent="0.3">
      <c r="B25" s="650" t="s">
        <v>39</v>
      </c>
      <c r="C25" s="221" t="s">
        <v>5</v>
      </c>
      <c r="D25" s="501">
        <v>200</v>
      </c>
      <c r="E25" s="501">
        <v>17.239999999999998</v>
      </c>
      <c r="F25" s="501">
        <v>26.76</v>
      </c>
      <c r="G25" s="501">
        <v>4.62</v>
      </c>
      <c r="H25" s="501">
        <v>326.16000000000003</v>
      </c>
      <c r="I25" s="501">
        <v>301</v>
      </c>
    </row>
    <row r="26" spans="2:11" ht="17.25" customHeight="1" x14ac:dyDescent="0.3">
      <c r="B26" s="651"/>
      <c r="C26" s="221" t="s">
        <v>58</v>
      </c>
      <c r="D26" s="501">
        <v>100</v>
      </c>
      <c r="E26" s="222">
        <v>7.6</v>
      </c>
      <c r="F26" s="222">
        <v>0.8</v>
      </c>
      <c r="G26" s="222">
        <v>49.2</v>
      </c>
      <c r="H26" s="222">
        <v>235</v>
      </c>
      <c r="I26" s="501">
        <v>108</v>
      </c>
    </row>
    <row r="27" spans="2:11" ht="17.25" customHeight="1" x14ac:dyDescent="0.3">
      <c r="B27" s="651"/>
      <c r="C27" s="221" t="s">
        <v>1</v>
      </c>
      <c r="D27" s="501">
        <v>200</v>
      </c>
      <c r="E27" s="223">
        <v>0.1</v>
      </c>
      <c r="F27" s="223">
        <v>0</v>
      </c>
      <c r="G27" s="223">
        <v>15.2</v>
      </c>
      <c r="H27" s="223">
        <v>61</v>
      </c>
      <c r="I27" s="501">
        <v>494</v>
      </c>
    </row>
    <row r="28" spans="2:11" ht="17.25" customHeight="1" x14ac:dyDescent="0.3">
      <c r="B28" s="652"/>
      <c r="C28" s="224" t="s">
        <v>436</v>
      </c>
      <c r="D28" s="223">
        <v>150</v>
      </c>
      <c r="E28" s="25">
        <v>0.9</v>
      </c>
      <c r="F28" s="25">
        <v>0.2</v>
      </c>
      <c r="G28" s="25">
        <v>8.1</v>
      </c>
      <c r="H28" s="25">
        <v>43</v>
      </c>
      <c r="I28" s="501">
        <v>112</v>
      </c>
      <c r="K28">
        <f>H29/H37</f>
        <v>0.3704161585111182</v>
      </c>
    </row>
    <row r="29" spans="2:11" ht="17.25" customHeight="1" x14ac:dyDescent="0.3">
      <c r="B29" s="592" t="s">
        <v>102</v>
      </c>
      <c r="C29" s="592"/>
      <c r="D29" s="232">
        <f>D25+D26+D27+D28</f>
        <v>650</v>
      </c>
      <c r="E29" s="232">
        <f t="shared" ref="E29:H29" si="0">E25+E26+E27+E28</f>
        <v>25.839999999999996</v>
      </c>
      <c r="F29" s="232">
        <f t="shared" si="0"/>
        <v>27.76</v>
      </c>
      <c r="G29" s="232">
        <f t="shared" si="0"/>
        <v>77.11999999999999</v>
      </c>
      <c r="H29" s="232">
        <f t="shared" si="0"/>
        <v>665.16000000000008</v>
      </c>
      <c r="I29" s="500"/>
    </row>
    <row r="30" spans="2:11" ht="17.25" customHeight="1" x14ac:dyDescent="0.3">
      <c r="B30" s="607" t="s">
        <v>41</v>
      </c>
      <c r="C30" s="22" t="s">
        <v>218</v>
      </c>
      <c r="D30" s="501">
        <v>120</v>
      </c>
      <c r="E30" s="501">
        <v>1.08</v>
      </c>
      <c r="F30" s="501">
        <v>6.12</v>
      </c>
      <c r="G30" s="501">
        <v>4.32</v>
      </c>
      <c r="H30" s="16">
        <v>76.8</v>
      </c>
      <c r="I30" s="223">
        <v>31</v>
      </c>
    </row>
    <row r="31" spans="2:11" ht="27.6" customHeight="1" x14ac:dyDescent="0.3">
      <c r="B31" s="608"/>
      <c r="C31" s="224" t="s">
        <v>457</v>
      </c>
      <c r="D31" s="223">
        <v>250</v>
      </c>
      <c r="E31" s="223">
        <v>2.7</v>
      </c>
      <c r="F31" s="223">
        <v>2.85</v>
      </c>
      <c r="G31" s="223">
        <v>17.45</v>
      </c>
      <c r="H31" s="222">
        <v>118.25</v>
      </c>
      <c r="I31" s="223">
        <v>103</v>
      </c>
    </row>
    <row r="32" spans="2:11" ht="17.25" customHeight="1" x14ac:dyDescent="0.3">
      <c r="B32" s="608"/>
      <c r="C32" s="224" t="s">
        <v>13</v>
      </c>
      <c r="D32" s="223">
        <v>250</v>
      </c>
      <c r="E32" s="223">
        <v>14.25</v>
      </c>
      <c r="F32" s="223">
        <v>13.08</v>
      </c>
      <c r="G32" s="223">
        <v>61.8</v>
      </c>
      <c r="H32" s="223">
        <v>421.75</v>
      </c>
      <c r="I32" s="223">
        <v>237</v>
      </c>
    </row>
    <row r="33" spans="2:11" ht="17.25" customHeight="1" x14ac:dyDescent="0.3">
      <c r="B33" s="608"/>
      <c r="C33" s="224" t="s">
        <v>224</v>
      </c>
      <c r="D33" s="223">
        <v>100</v>
      </c>
      <c r="E33" s="223">
        <v>15.55</v>
      </c>
      <c r="F33" s="223">
        <v>11.55</v>
      </c>
      <c r="G33" s="223">
        <v>15.7</v>
      </c>
      <c r="H33" s="223">
        <v>228.75</v>
      </c>
      <c r="I33" s="223">
        <v>282</v>
      </c>
    </row>
    <row r="34" spans="2:11" ht="17.25" customHeight="1" x14ac:dyDescent="0.3">
      <c r="B34" s="608"/>
      <c r="C34" s="224" t="s">
        <v>8</v>
      </c>
      <c r="D34" s="501">
        <v>200</v>
      </c>
      <c r="E34" s="501">
        <v>1</v>
      </c>
      <c r="F34" s="501">
        <v>0.2</v>
      </c>
      <c r="G34" s="501">
        <v>0.2</v>
      </c>
      <c r="H34" s="16">
        <v>92</v>
      </c>
      <c r="I34" s="223">
        <v>518</v>
      </c>
    </row>
    <row r="35" spans="2:11" ht="17.25" customHeight="1" x14ac:dyDescent="0.3">
      <c r="B35" s="608"/>
      <c r="C35" s="224" t="s">
        <v>105</v>
      </c>
      <c r="D35" s="223">
        <v>100</v>
      </c>
      <c r="E35" s="222">
        <v>7</v>
      </c>
      <c r="F35" s="222">
        <v>1.1000000000000001</v>
      </c>
      <c r="G35" s="222">
        <v>40.299999999999997</v>
      </c>
      <c r="H35" s="222">
        <v>193</v>
      </c>
      <c r="I35" s="501">
        <v>516</v>
      </c>
    </row>
    <row r="36" spans="2:11" ht="17.25" customHeight="1" x14ac:dyDescent="0.3">
      <c r="B36" s="592" t="s">
        <v>106</v>
      </c>
      <c r="C36" s="592"/>
      <c r="D36" s="232">
        <f>D30+D31+D32+D33+D34+D35</f>
        <v>1020</v>
      </c>
      <c r="E36" s="232">
        <f t="shared" ref="E36:H36" si="1">E30+E31+E32+E33+E34+E35</f>
        <v>41.58</v>
      </c>
      <c r="F36" s="232">
        <f t="shared" si="1"/>
        <v>34.900000000000006</v>
      </c>
      <c r="G36" s="232">
        <f t="shared" si="1"/>
        <v>139.76999999999998</v>
      </c>
      <c r="H36" s="232">
        <f t="shared" si="1"/>
        <v>1130.55</v>
      </c>
      <c r="I36" s="16"/>
      <c r="K36">
        <f>H36/H37</f>
        <v>0.6295838414888818</v>
      </c>
    </row>
    <row r="37" spans="2:11" ht="17.25" customHeight="1" x14ac:dyDescent="0.3">
      <c r="B37" s="592" t="s">
        <v>107</v>
      </c>
      <c r="C37" s="592"/>
      <c r="D37" s="232">
        <f>D29+D36</f>
        <v>1670</v>
      </c>
      <c r="E37" s="232">
        <f>E29+E36</f>
        <v>67.419999999999987</v>
      </c>
      <c r="F37" s="232">
        <f>F29+F36</f>
        <v>62.660000000000011</v>
      </c>
      <c r="G37" s="232">
        <f>G29+G36</f>
        <v>216.89</v>
      </c>
      <c r="H37" s="232">
        <f>H29+H36</f>
        <v>1795.71</v>
      </c>
      <c r="I37" s="232"/>
    </row>
    <row r="38" spans="2:11" ht="17.25" customHeight="1" x14ac:dyDescent="0.3">
      <c r="B38" s="568" t="s">
        <v>46</v>
      </c>
      <c r="C38" s="569"/>
      <c r="D38" s="569"/>
      <c r="E38" s="569"/>
      <c r="F38" s="569"/>
      <c r="G38" s="569"/>
      <c r="H38" s="569"/>
      <c r="I38" s="570"/>
    </row>
    <row r="39" spans="2:11" ht="17.25" customHeight="1" x14ac:dyDescent="0.3">
      <c r="B39" s="655" t="s">
        <v>39</v>
      </c>
      <c r="C39" s="221" t="s">
        <v>122</v>
      </c>
      <c r="D39" s="501" t="s">
        <v>411</v>
      </c>
      <c r="E39" s="501">
        <v>32</v>
      </c>
      <c r="F39" s="501">
        <v>33.6</v>
      </c>
      <c r="G39" s="501">
        <v>31.86</v>
      </c>
      <c r="H39" s="501">
        <v>566.66</v>
      </c>
      <c r="I39" s="501">
        <v>313</v>
      </c>
    </row>
    <row r="40" spans="2:11" ht="17.25" customHeight="1" x14ac:dyDescent="0.3">
      <c r="B40" s="656"/>
      <c r="C40" s="221" t="s">
        <v>119</v>
      </c>
      <c r="D40" s="501">
        <v>50</v>
      </c>
      <c r="E40" s="501">
        <v>3</v>
      </c>
      <c r="F40" s="501">
        <v>10.75</v>
      </c>
      <c r="G40" s="501">
        <v>18.25</v>
      </c>
      <c r="H40" s="501">
        <v>182.5</v>
      </c>
      <c r="I40" s="501">
        <v>1</v>
      </c>
    </row>
    <row r="41" spans="2:11" ht="17.25" customHeight="1" x14ac:dyDescent="0.3">
      <c r="B41" s="656"/>
      <c r="C41" s="404" t="s">
        <v>7</v>
      </c>
      <c r="D41" s="28">
        <v>200</v>
      </c>
      <c r="E41" s="404">
        <v>3.6</v>
      </c>
      <c r="F41" s="404">
        <v>3.3</v>
      </c>
      <c r="G41" s="404">
        <v>25</v>
      </c>
      <c r="H41" s="403">
        <v>144</v>
      </c>
      <c r="I41" s="501">
        <v>496</v>
      </c>
    </row>
    <row r="42" spans="2:11" ht="17.25" customHeight="1" x14ac:dyDescent="0.3">
      <c r="B42" s="657"/>
      <c r="C42" s="224" t="s">
        <v>321</v>
      </c>
      <c r="D42" s="223">
        <v>150</v>
      </c>
      <c r="E42" s="25">
        <v>1.5</v>
      </c>
      <c r="F42" s="25">
        <v>0.5</v>
      </c>
      <c r="G42" s="25">
        <v>21</v>
      </c>
      <c r="H42" s="25">
        <v>96</v>
      </c>
      <c r="I42" s="501">
        <v>112</v>
      </c>
    </row>
    <row r="43" spans="2:11" ht="17.25" customHeight="1" x14ac:dyDescent="0.3">
      <c r="B43" s="592" t="s">
        <v>102</v>
      </c>
      <c r="C43" s="592"/>
      <c r="D43" s="232">
        <f>D40+D41+D42+226</f>
        <v>626</v>
      </c>
      <c r="E43" s="500">
        <f>E39+E40+E41+E42</f>
        <v>40.1</v>
      </c>
      <c r="F43" s="500">
        <f t="shared" ref="F43:H43" si="2">F39+F40+F41+F42</f>
        <v>48.15</v>
      </c>
      <c r="G43" s="500">
        <f t="shared" si="2"/>
        <v>96.11</v>
      </c>
      <c r="H43" s="500">
        <f t="shared" si="2"/>
        <v>989.16</v>
      </c>
      <c r="I43" s="501"/>
    </row>
    <row r="44" spans="2:11" ht="17.25" customHeight="1" x14ac:dyDescent="0.3">
      <c r="B44" s="607" t="s">
        <v>41</v>
      </c>
      <c r="C44" s="225" t="s">
        <v>439</v>
      </c>
      <c r="D44" s="223">
        <v>120</v>
      </c>
      <c r="E44" s="223">
        <v>1.32</v>
      </c>
      <c r="F44" s="223">
        <v>0.24</v>
      </c>
      <c r="G44" s="223">
        <v>4.5599999999999996</v>
      </c>
      <c r="H44" s="222">
        <v>26.4</v>
      </c>
      <c r="I44" s="223">
        <v>71</v>
      </c>
    </row>
    <row r="45" spans="2:11" ht="17.25" customHeight="1" x14ac:dyDescent="0.3">
      <c r="B45" s="608"/>
      <c r="C45" s="224" t="s">
        <v>110</v>
      </c>
      <c r="D45" s="223">
        <v>250</v>
      </c>
      <c r="E45" s="223">
        <v>1.75</v>
      </c>
      <c r="F45" s="223">
        <v>4.9800000000000004</v>
      </c>
      <c r="G45" s="223">
        <v>7.78</v>
      </c>
      <c r="H45" s="223">
        <v>83</v>
      </c>
      <c r="I45" s="223">
        <v>142</v>
      </c>
    </row>
    <row r="46" spans="2:11" ht="17.25" customHeight="1" x14ac:dyDescent="0.3">
      <c r="B46" s="608"/>
      <c r="C46" s="224" t="s">
        <v>440</v>
      </c>
      <c r="D46" s="501">
        <v>200</v>
      </c>
      <c r="E46" s="501">
        <v>19</v>
      </c>
      <c r="F46" s="501">
        <v>23.78</v>
      </c>
      <c r="G46" s="501">
        <v>31.56</v>
      </c>
      <c r="H46" s="16">
        <v>418.88</v>
      </c>
      <c r="I46" s="223">
        <v>131</v>
      </c>
    </row>
    <row r="47" spans="2:11" ht="25.2" customHeight="1" x14ac:dyDescent="0.3">
      <c r="B47" s="608"/>
      <c r="C47" s="441" t="s">
        <v>430</v>
      </c>
      <c r="D47" s="501">
        <v>200</v>
      </c>
      <c r="E47" s="501">
        <v>0.2</v>
      </c>
      <c r="F47" s="501">
        <v>0</v>
      </c>
      <c r="G47" s="501">
        <v>19.8</v>
      </c>
      <c r="H47" s="501">
        <v>77</v>
      </c>
      <c r="I47" s="501">
        <v>296</v>
      </c>
    </row>
    <row r="48" spans="2:11" ht="17.25" customHeight="1" x14ac:dyDescent="0.3">
      <c r="B48" s="608"/>
      <c r="C48" s="224" t="s">
        <v>105</v>
      </c>
      <c r="D48" s="223">
        <v>100</v>
      </c>
      <c r="E48" s="222">
        <v>7</v>
      </c>
      <c r="F48" s="222">
        <v>1.1000000000000001</v>
      </c>
      <c r="G48" s="222">
        <v>40.299999999999997</v>
      </c>
      <c r="H48" s="222">
        <v>193</v>
      </c>
      <c r="I48" s="501">
        <v>516</v>
      </c>
    </row>
    <row r="49" spans="2:9" ht="17.25" customHeight="1" x14ac:dyDescent="0.3">
      <c r="B49" s="592" t="s">
        <v>106</v>
      </c>
      <c r="C49" s="592"/>
      <c r="D49" s="232">
        <f>D44+D45+D46+D47+D48</f>
        <v>870</v>
      </c>
      <c r="E49" s="232">
        <f t="shared" ref="E49:H49" si="3">E44+E45+E46+E47+E48</f>
        <v>29.27</v>
      </c>
      <c r="F49" s="232">
        <f t="shared" si="3"/>
        <v>30.1</v>
      </c>
      <c r="G49" s="232">
        <f t="shared" si="3"/>
        <v>104</v>
      </c>
      <c r="H49" s="232">
        <f t="shared" si="3"/>
        <v>798.28</v>
      </c>
      <c r="I49" s="501"/>
    </row>
    <row r="50" spans="2:9" ht="17.25" customHeight="1" x14ac:dyDescent="0.3">
      <c r="B50" s="592" t="s">
        <v>107</v>
      </c>
      <c r="C50" s="592"/>
      <c r="D50" s="232">
        <f>D43+D49</f>
        <v>1496</v>
      </c>
      <c r="E50" s="232">
        <f>E43+E49</f>
        <v>69.37</v>
      </c>
      <c r="F50" s="232">
        <f>F43+F49</f>
        <v>78.25</v>
      </c>
      <c r="G50" s="232">
        <f>G43+G49</f>
        <v>200.11</v>
      </c>
      <c r="H50" s="232">
        <f>H43+H49</f>
        <v>1787.44</v>
      </c>
      <c r="I50" s="500"/>
    </row>
    <row r="51" spans="2:9" ht="17.25" customHeight="1" x14ac:dyDescent="0.3">
      <c r="B51" s="568" t="s">
        <v>55</v>
      </c>
      <c r="C51" s="569"/>
      <c r="D51" s="569"/>
      <c r="E51" s="569"/>
      <c r="F51" s="569"/>
      <c r="G51" s="569"/>
      <c r="H51" s="569"/>
      <c r="I51" s="570"/>
    </row>
    <row r="52" spans="2:9" ht="28.2" customHeight="1" x14ac:dyDescent="0.3">
      <c r="B52" s="607" t="s">
        <v>39</v>
      </c>
      <c r="C52" s="224" t="s">
        <v>441</v>
      </c>
      <c r="D52" s="223">
        <v>250</v>
      </c>
      <c r="E52" s="223">
        <v>7.13</v>
      </c>
      <c r="F52" s="223">
        <v>6.58</v>
      </c>
      <c r="G52" s="223">
        <v>23.73</v>
      </c>
      <c r="H52" s="223">
        <v>182.5</v>
      </c>
      <c r="I52" s="501">
        <v>165</v>
      </c>
    </row>
    <row r="53" spans="2:9" ht="15.6" customHeight="1" x14ac:dyDescent="0.3">
      <c r="B53" s="608"/>
      <c r="C53" s="221" t="s">
        <v>37</v>
      </c>
      <c r="D53" s="501">
        <v>50</v>
      </c>
      <c r="E53" s="501">
        <v>6.25</v>
      </c>
      <c r="F53" s="501">
        <v>3.75</v>
      </c>
      <c r="G53" s="501">
        <v>18.13</v>
      </c>
      <c r="H53" s="501">
        <v>133.75</v>
      </c>
      <c r="I53" s="501">
        <v>3</v>
      </c>
    </row>
    <row r="54" spans="2:9" ht="15.75" customHeight="1" x14ac:dyDescent="0.3">
      <c r="B54" s="608"/>
      <c r="C54" s="501" t="s">
        <v>463</v>
      </c>
      <c r="D54" s="223">
        <v>200</v>
      </c>
      <c r="E54" s="223">
        <v>0.1</v>
      </c>
      <c r="F54" s="223">
        <v>0.04</v>
      </c>
      <c r="G54" s="223">
        <v>9.9</v>
      </c>
      <c r="H54" s="222">
        <v>35</v>
      </c>
      <c r="I54" s="501">
        <v>268</v>
      </c>
    </row>
    <row r="55" spans="2:9" ht="15.75" customHeight="1" x14ac:dyDescent="0.3">
      <c r="B55" s="609"/>
      <c r="C55" s="224" t="s">
        <v>436</v>
      </c>
      <c r="D55" s="223">
        <v>150</v>
      </c>
      <c r="E55" s="25">
        <v>0.9</v>
      </c>
      <c r="F55" s="25">
        <v>0.2</v>
      </c>
      <c r="G55" s="25">
        <v>8.1</v>
      </c>
      <c r="H55" s="25">
        <v>43</v>
      </c>
      <c r="I55" s="501">
        <v>112</v>
      </c>
    </row>
    <row r="56" spans="2:9" ht="17.25" customHeight="1" x14ac:dyDescent="0.3">
      <c r="B56" s="592" t="s">
        <v>102</v>
      </c>
      <c r="C56" s="592"/>
      <c r="D56" s="232">
        <f>D52+D53+D54+D55</f>
        <v>650</v>
      </c>
      <c r="E56" s="232">
        <f t="shared" ref="E56:H56" si="4">E52+E53+E54+E55</f>
        <v>14.379999999999999</v>
      </c>
      <c r="F56" s="232">
        <f t="shared" si="4"/>
        <v>10.569999999999999</v>
      </c>
      <c r="G56" s="232">
        <f t="shared" si="4"/>
        <v>59.86</v>
      </c>
      <c r="H56" s="232">
        <f t="shared" si="4"/>
        <v>394.25</v>
      </c>
      <c r="I56" s="501"/>
    </row>
    <row r="57" spans="2:9" ht="17.25" customHeight="1" x14ac:dyDescent="0.3">
      <c r="B57" s="607" t="s">
        <v>41</v>
      </c>
      <c r="C57" s="22" t="s">
        <v>414</v>
      </c>
      <c r="D57" s="501">
        <v>120</v>
      </c>
      <c r="E57" s="501">
        <v>0.84</v>
      </c>
      <c r="F57" s="501">
        <v>0.12</v>
      </c>
      <c r="G57" s="501">
        <v>2.2799999999999998</v>
      </c>
      <c r="H57" s="16">
        <v>14.4</v>
      </c>
      <c r="I57" s="223">
        <v>71</v>
      </c>
    </row>
    <row r="58" spans="2:9" ht="28.2" customHeight="1" x14ac:dyDescent="0.3">
      <c r="B58" s="608"/>
      <c r="C58" s="224" t="s">
        <v>443</v>
      </c>
      <c r="D58" s="223">
        <v>250</v>
      </c>
      <c r="E58" s="222">
        <v>2.68</v>
      </c>
      <c r="F58" s="222">
        <v>2.5</v>
      </c>
      <c r="G58" s="222">
        <v>19.329999999999998</v>
      </c>
      <c r="H58" s="222">
        <v>112.5</v>
      </c>
      <c r="I58" s="223">
        <v>61</v>
      </c>
    </row>
    <row r="59" spans="2:9" ht="17.25" customHeight="1" x14ac:dyDescent="0.3">
      <c r="B59" s="608"/>
      <c r="C59" s="224" t="s">
        <v>114</v>
      </c>
      <c r="D59" s="223">
        <v>200</v>
      </c>
      <c r="E59" s="223">
        <v>7.54</v>
      </c>
      <c r="F59" s="223">
        <v>0.9</v>
      </c>
      <c r="G59" s="223">
        <v>38.72</v>
      </c>
      <c r="H59" s="222">
        <v>193.2</v>
      </c>
      <c r="I59" s="223">
        <v>291</v>
      </c>
    </row>
    <row r="60" spans="2:9" ht="17.25" customHeight="1" x14ac:dyDescent="0.3">
      <c r="B60" s="608"/>
      <c r="C60" s="224" t="s">
        <v>442</v>
      </c>
      <c r="D60" s="223">
        <v>100</v>
      </c>
      <c r="E60" s="223">
        <v>10.64</v>
      </c>
      <c r="F60" s="223">
        <v>28.19</v>
      </c>
      <c r="G60" s="223">
        <v>2.89</v>
      </c>
      <c r="H60" s="222">
        <v>309</v>
      </c>
      <c r="I60" s="223">
        <v>260</v>
      </c>
    </row>
    <row r="61" spans="2:9" ht="15.6" customHeight="1" x14ac:dyDescent="0.3">
      <c r="B61" s="608"/>
      <c r="C61" s="441" t="s">
        <v>482</v>
      </c>
      <c r="D61" s="501">
        <v>200</v>
      </c>
      <c r="E61" s="501">
        <v>0.5</v>
      </c>
      <c r="F61" s="501">
        <v>0</v>
      </c>
      <c r="G61" s="501">
        <v>27</v>
      </c>
      <c r="H61" s="501">
        <v>110</v>
      </c>
      <c r="I61" s="501">
        <v>508</v>
      </c>
    </row>
    <row r="62" spans="2:9" ht="17.25" customHeight="1" x14ac:dyDescent="0.3">
      <c r="B62" s="608"/>
      <c r="C62" s="224" t="s">
        <v>105</v>
      </c>
      <c r="D62" s="223">
        <v>100</v>
      </c>
      <c r="E62" s="222">
        <v>7</v>
      </c>
      <c r="F62" s="222">
        <v>1.1000000000000001</v>
      </c>
      <c r="G62" s="222">
        <v>40.299999999999997</v>
      </c>
      <c r="H62" s="222">
        <v>193</v>
      </c>
      <c r="I62" s="501">
        <v>516</v>
      </c>
    </row>
    <row r="63" spans="2:9" ht="17.25" customHeight="1" x14ac:dyDescent="0.3">
      <c r="B63" s="592" t="s">
        <v>106</v>
      </c>
      <c r="C63" s="592"/>
      <c r="D63" s="232">
        <f>D57+D58+D59+D60+D61+D62</f>
        <v>970</v>
      </c>
      <c r="E63" s="232">
        <f t="shared" ref="E63:H63" si="5">E57+E58+E59+E60+E61+E62</f>
        <v>29.200000000000003</v>
      </c>
      <c r="F63" s="232">
        <f t="shared" si="5"/>
        <v>32.81</v>
      </c>
      <c r="G63" s="232">
        <f t="shared" si="5"/>
        <v>130.51999999999998</v>
      </c>
      <c r="H63" s="232">
        <f t="shared" si="5"/>
        <v>932.1</v>
      </c>
      <c r="I63" s="501"/>
    </row>
    <row r="64" spans="2:9" ht="17.25" customHeight="1" x14ac:dyDescent="0.3">
      <c r="B64" s="592" t="s">
        <v>107</v>
      </c>
      <c r="C64" s="592"/>
      <c r="D64" s="232">
        <f>D56+D63</f>
        <v>1620</v>
      </c>
      <c r="E64" s="232">
        <f>E56+E63</f>
        <v>43.58</v>
      </c>
      <c r="F64" s="232">
        <f>F56+F63</f>
        <v>43.38</v>
      </c>
      <c r="G64" s="232">
        <f>G56+G63</f>
        <v>190.38</v>
      </c>
      <c r="H64" s="232">
        <f>H56+H63</f>
        <v>1326.35</v>
      </c>
      <c r="I64" s="500"/>
    </row>
    <row r="65" spans="2:9" ht="17.25" customHeight="1" x14ac:dyDescent="0.3">
      <c r="B65" s="568" t="s">
        <v>61</v>
      </c>
      <c r="C65" s="569"/>
      <c r="D65" s="569"/>
      <c r="E65" s="569"/>
      <c r="F65" s="569"/>
      <c r="G65" s="569"/>
      <c r="H65" s="569"/>
      <c r="I65" s="570"/>
    </row>
    <row r="66" spans="2:9" ht="17.25" customHeight="1" x14ac:dyDescent="0.3">
      <c r="B66" s="658" t="s">
        <v>39</v>
      </c>
      <c r="C66" s="225" t="s">
        <v>116</v>
      </c>
      <c r="D66" s="223">
        <v>250</v>
      </c>
      <c r="E66" s="16">
        <v>7.75</v>
      </c>
      <c r="F66" s="16">
        <v>9.33</v>
      </c>
      <c r="G66" s="16">
        <v>38.58</v>
      </c>
      <c r="H66" s="16">
        <v>269.25</v>
      </c>
      <c r="I66" s="501">
        <v>262</v>
      </c>
    </row>
    <row r="67" spans="2:9" ht="17.25" customHeight="1" x14ac:dyDescent="0.3">
      <c r="B67" s="659"/>
      <c r="C67" s="221" t="s">
        <v>119</v>
      </c>
      <c r="D67" s="501">
        <v>50</v>
      </c>
      <c r="E67" s="501">
        <v>3</v>
      </c>
      <c r="F67" s="501">
        <v>10.75</v>
      </c>
      <c r="G67" s="501">
        <v>18.25</v>
      </c>
      <c r="H67" s="501">
        <v>182.5</v>
      </c>
      <c r="I67" s="501">
        <v>1</v>
      </c>
    </row>
    <row r="68" spans="2:9" ht="17.25" customHeight="1" x14ac:dyDescent="0.3">
      <c r="B68" s="659"/>
      <c r="C68" s="221" t="s">
        <v>1</v>
      </c>
      <c r="D68" s="501">
        <v>200</v>
      </c>
      <c r="E68" s="223">
        <v>0.1</v>
      </c>
      <c r="F68" s="223">
        <v>0</v>
      </c>
      <c r="G68" s="223">
        <v>15.2</v>
      </c>
      <c r="H68" s="223">
        <v>61</v>
      </c>
      <c r="I68" s="501">
        <v>494</v>
      </c>
    </row>
    <row r="69" spans="2:9" ht="17.25" customHeight="1" x14ac:dyDescent="0.3">
      <c r="B69" s="660"/>
      <c r="C69" s="224" t="s">
        <v>321</v>
      </c>
      <c r="D69" s="223">
        <v>150</v>
      </c>
      <c r="E69" s="25">
        <v>1.5</v>
      </c>
      <c r="F69" s="25">
        <v>0.5</v>
      </c>
      <c r="G69" s="25">
        <v>21</v>
      </c>
      <c r="H69" s="25">
        <v>96</v>
      </c>
      <c r="I69" s="501">
        <v>112</v>
      </c>
    </row>
    <row r="70" spans="2:9" ht="17.25" customHeight="1" x14ac:dyDescent="0.3">
      <c r="B70" s="592" t="s">
        <v>102</v>
      </c>
      <c r="C70" s="592"/>
      <c r="D70" s="232">
        <f>D66+D67+D68+D69</f>
        <v>650</v>
      </c>
      <c r="E70" s="232">
        <f t="shared" ref="E70:H70" si="6">E66+E67+E68+E69</f>
        <v>12.35</v>
      </c>
      <c r="F70" s="232">
        <f t="shared" si="6"/>
        <v>20.58</v>
      </c>
      <c r="G70" s="232">
        <f t="shared" si="6"/>
        <v>93.03</v>
      </c>
      <c r="H70" s="232">
        <f t="shared" si="6"/>
        <v>608.75</v>
      </c>
      <c r="I70" s="501"/>
    </row>
    <row r="71" spans="2:9" ht="17.25" customHeight="1" x14ac:dyDescent="0.3">
      <c r="B71" s="610" t="s">
        <v>41</v>
      </c>
      <c r="C71" s="22" t="s">
        <v>218</v>
      </c>
      <c r="D71" s="501">
        <v>120</v>
      </c>
      <c r="E71" s="501">
        <v>1.08</v>
      </c>
      <c r="F71" s="501">
        <v>6.12</v>
      </c>
      <c r="G71" s="501">
        <v>4.32</v>
      </c>
      <c r="H71" s="16">
        <v>76.8</v>
      </c>
      <c r="I71" s="223">
        <v>31</v>
      </c>
    </row>
    <row r="72" spans="2:9" ht="25.5" customHeight="1" x14ac:dyDescent="0.3">
      <c r="B72" s="611"/>
      <c r="C72" s="224" t="s">
        <v>457</v>
      </c>
      <c r="D72" s="223">
        <v>250</v>
      </c>
      <c r="E72" s="223">
        <v>2.7</v>
      </c>
      <c r="F72" s="223">
        <v>2.85</v>
      </c>
      <c r="G72" s="223">
        <v>17.45</v>
      </c>
      <c r="H72" s="222">
        <v>118.25</v>
      </c>
      <c r="I72" s="223">
        <v>103</v>
      </c>
    </row>
    <row r="73" spans="2:9" ht="17.25" customHeight="1" x14ac:dyDescent="0.3">
      <c r="B73" s="611"/>
      <c r="C73" s="224" t="s">
        <v>44</v>
      </c>
      <c r="D73" s="223">
        <v>200</v>
      </c>
      <c r="E73" s="223">
        <v>4.2</v>
      </c>
      <c r="F73" s="223">
        <v>8.8000000000000007</v>
      </c>
      <c r="G73" s="223">
        <v>21.8</v>
      </c>
      <c r="H73" s="223">
        <v>184</v>
      </c>
      <c r="I73" s="223">
        <v>429</v>
      </c>
    </row>
    <row r="74" spans="2:9" ht="22.2" customHeight="1" x14ac:dyDescent="0.3">
      <c r="B74" s="611"/>
      <c r="C74" s="224" t="s">
        <v>506</v>
      </c>
      <c r="D74" s="223">
        <v>200</v>
      </c>
      <c r="E74" s="223">
        <v>28.7</v>
      </c>
      <c r="F74" s="223">
        <v>7.9</v>
      </c>
      <c r="G74" s="223">
        <v>9.5</v>
      </c>
      <c r="H74" s="223">
        <v>225</v>
      </c>
      <c r="I74" s="223">
        <v>78</v>
      </c>
    </row>
    <row r="75" spans="2:9" ht="17.25" customHeight="1" x14ac:dyDescent="0.3">
      <c r="B75" s="611"/>
      <c r="C75" s="224" t="s">
        <v>8</v>
      </c>
      <c r="D75" s="501">
        <v>200</v>
      </c>
      <c r="E75" s="501">
        <v>1</v>
      </c>
      <c r="F75" s="501">
        <v>0.2</v>
      </c>
      <c r="G75" s="501">
        <v>0.2</v>
      </c>
      <c r="H75" s="16">
        <v>92</v>
      </c>
      <c r="I75" s="223">
        <v>518</v>
      </c>
    </row>
    <row r="76" spans="2:9" ht="17.25" customHeight="1" x14ac:dyDescent="0.3">
      <c r="B76" s="611"/>
      <c r="C76" s="224" t="s">
        <v>105</v>
      </c>
      <c r="D76" s="223">
        <v>100</v>
      </c>
      <c r="E76" s="222">
        <v>7</v>
      </c>
      <c r="F76" s="222">
        <v>1.1000000000000001</v>
      </c>
      <c r="G76" s="222">
        <v>40.299999999999997</v>
      </c>
      <c r="H76" s="222">
        <v>193</v>
      </c>
      <c r="I76" s="501">
        <v>516</v>
      </c>
    </row>
    <row r="77" spans="2:9" ht="17.25" customHeight="1" x14ac:dyDescent="0.3">
      <c r="B77" s="592" t="s">
        <v>106</v>
      </c>
      <c r="C77" s="592"/>
      <c r="D77" s="232">
        <f>D71+D72+D73+D74+D75+D76</f>
        <v>1070</v>
      </c>
      <c r="E77" s="232">
        <f t="shared" ref="E77:H77" si="7">E71+E72+E73+E74+E75+E76</f>
        <v>44.68</v>
      </c>
      <c r="F77" s="232">
        <f t="shared" si="7"/>
        <v>26.970000000000002</v>
      </c>
      <c r="G77" s="232">
        <f t="shared" si="7"/>
        <v>93.57</v>
      </c>
      <c r="H77" s="232">
        <f t="shared" si="7"/>
        <v>889.05</v>
      </c>
      <c r="I77" s="501"/>
    </row>
    <row r="78" spans="2:9" ht="17.25" customHeight="1" x14ac:dyDescent="0.3">
      <c r="B78" s="592" t="s">
        <v>107</v>
      </c>
      <c r="C78" s="592"/>
      <c r="D78" s="232">
        <f>D70+D77</f>
        <v>1720</v>
      </c>
      <c r="E78" s="232">
        <f>E70+E77</f>
        <v>57.03</v>
      </c>
      <c r="F78" s="232">
        <f>F70+F77</f>
        <v>47.55</v>
      </c>
      <c r="G78" s="232">
        <f>G70+G77</f>
        <v>186.6</v>
      </c>
      <c r="H78" s="232">
        <f>H70+H77</f>
        <v>1497.8</v>
      </c>
      <c r="I78" s="500"/>
    </row>
    <row r="79" spans="2:9" ht="17.25" customHeight="1" x14ac:dyDescent="0.3">
      <c r="B79" s="568" t="s">
        <v>54</v>
      </c>
      <c r="C79" s="569"/>
      <c r="D79" s="569"/>
      <c r="E79" s="569"/>
      <c r="F79" s="569"/>
      <c r="G79" s="569"/>
      <c r="H79" s="569"/>
      <c r="I79" s="570"/>
    </row>
    <row r="80" spans="2:9" ht="17.25" customHeight="1" x14ac:dyDescent="0.3">
      <c r="B80" s="607" t="s">
        <v>39</v>
      </c>
      <c r="C80" s="230" t="s">
        <v>118</v>
      </c>
      <c r="D80" s="17">
        <v>250</v>
      </c>
      <c r="E80" s="16">
        <v>7.03</v>
      </c>
      <c r="F80" s="16">
        <v>9.73</v>
      </c>
      <c r="G80" s="17">
        <v>48.78</v>
      </c>
      <c r="H80" s="16">
        <v>312.14999999999998</v>
      </c>
      <c r="I80" s="501">
        <v>181</v>
      </c>
    </row>
    <row r="81" spans="2:9" ht="17.25" customHeight="1" x14ac:dyDescent="0.3">
      <c r="B81" s="608"/>
      <c r="C81" s="221" t="s">
        <v>37</v>
      </c>
      <c r="D81" s="501">
        <v>50</v>
      </c>
      <c r="E81" s="501">
        <v>6.25</v>
      </c>
      <c r="F81" s="501">
        <v>3.75</v>
      </c>
      <c r="G81" s="501">
        <v>18.13</v>
      </c>
      <c r="H81" s="501">
        <v>133.75</v>
      </c>
      <c r="I81" s="501">
        <v>3</v>
      </c>
    </row>
    <row r="82" spans="2:9" ht="17.25" customHeight="1" x14ac:dyDescent="0.3">
      <c r="B82" s="608"/>
      <c r="C82" s="404" t="s">
        <v>7</v>
      </c>
      <c r="D82" s="28">
        <v>200</v>
      </c>
      <c r="E82" s="404">
        <v>3.6</v>
      </c>
      <c r="F82" s="404">
        <v>3.3</v>
      </c>
      <c r="G82" s="404">
        <v>25</v>
      </c>
      <c r="H82" s="403">
        <v>144</v>
      </c>
      <c r="I82" s="501">
        <v>496</v>
      </c>
    </row>
    <row r="83" spans="2:9" ht="17.25" customHeight="1" x14ac:dyDescent="0.3">
      <c r="B83" s="502"/>
      <c r="C83" s="224" t="s">
        <v>436</v>
      </c>
      <c r="D83" s="223">
        <v>150</v>
      </c>
      <c r="E83" s="25">
        <v>0.9</v>
      </c>
      <c r="F83" s="25">
        <v>0.2</v>
      </c>
      <c r="G83" s="25">
        <v>8.1</v>
      </c>
      <c r="H83" s="25">
        <v>43</v>
      </c>
      <c r="I83" s="501">
        <v>112</v>
      </c>
    </row>
    <row r="84" spans="2:9" ht="17.25" customHeight="1" x14ac:dyDescent="0.3">
      <c r="B84" s="592" t="s">
        <v>102</v>
      </c>
      <c r="C84" s="592"/>
      <c r="D84" s="232">
        <f>D80+D81+D82+D83</f>
        <v>650</v>
      </c>
      <c r="E84" s="232">
        <f t="shared" ref="E84:H84" si="8">E80+E81+E82</f>
        <v>16.880000000000003</v>
      </c>
      <c r="F84" s="232">
        <f t="shared" si="8"/>
        <v>16.78</v>
      </c>
      <c r="G84" s="232">
        <f t="shared" si="8"/>
        <v>91.91</v>
      </c>
      <c r="H84" s="232">
        <f t="shared" si="8"/>
        <v>589.9</v>
      </c>
      <c r="I84" s="501"/>
    </row>
    <row r="85" spans="2:9" ht="17.25" customHeight="1" x14ac:dyDescent="0.3">
      <c r="B85" s="607" t="s">
        <v>41</v>
      </c>
      <c r="C85" s="225" t="s">
        <v>414</v>
      </c>
      <c r="D85" s="501">
        <v>120</v>
      </c>
      <c r="E85" s="501">
        <v>0.84</v>
      </c>
      <c r="F85" s="501">
        <v>0.12</v>
      </c>
      <c r="G85" s="501">
        <v>2.2799999999999998</v>
      </c>
      <c r="H85" s="16">
        <v>14.4</v>
      </c>
      <c r="I85" s="223">
        <v>71</v>
      </c>
    </row>
    <row r="86" spans="2:9" ht="17.25" customHeight="1" x14ac:dyDescent="0.3">
      <c r="B86" s="608"/>
      <c r="C86" s="224" t="s">
        <v>120</v>
      </c>
      <c r="D86" s="223">
        <v>250</v>
      </c>
      <c r="E86" s="223">
        <v>1.83</v>
      </c>
      <c r="F86" s="223">
        <v>5</v>
      </c>
      <c r="G86" s="223">
        <v>10.65</v>
      </c>
      <c r="H86" s="222">
        <v>95</v>
      </c>
      <c r="I86" s="223">
        <v>128</v>
      </c>
    </row>
    <row r="87" spans="2:9" ht="17.25" customHeight="1" x14ac:dyDescent="0.3">
      <c r="B87" s="608"/>
      <c r="C87" s="224" t="s">
        <v>13</v>
      </c>
      <c r="D87" s="223">
        <v>250</v>
      </c>
      <c r="E87" s="223">
        <v>14.25</v>
      </c>
      <c r="F87" s="223">
        <v>13.08</v>
      </c>
      <c r="G87" s="223">
        <v>61.8</v>
      </c>
      <c r="H87" s="223">
        <v>421.75</v>
      </c>
      <c r="I87" s="223">
        <v>237</v>
      </c>
    </row>
    <row r="88" spans="2:9" ht="17.25" customHeight="1" x14ac:dyDescent="0.3">
      <c r="B88" s="608"/>
      <c r="C88" s="224" t="s">
        <v>124</v>
      </c>
      <c r="D88" s="223">
        <v>100</v>
      </c>
      <c r="E88" s="223">
        <v>15.2</v>
      </c>
      <c r="F88" s="223">
        <v>17.399999999999999</v>
      </c>
      <c r="G88" s="223">
        <v>2.2999999999999998</v>
      </c>
      <c r="H88" s="223">
        <v>227</v>
      </c>
      <c r="I88" s="223">
        <v>363</v>
      </c>
    </row>
    <row r="89" spans="2:9" ht="27.6" customHeight="1" x14ac:dyDescent="0.3">
      <c r="B89" s="608"/>
      <c r="C89" s="441" t="s">
        <v>430</v>
      </c>
      <c r="D89" s="501">
        <v>200</v>
      </c>
      <c r="E89" s="501">
        <v>0.2</v>
      </c>
      <c r="F89" s="501">
        <v>0</v>
      </c>
      <c r="G89" s="501">
        <v>19.8</v>
      </c>
      <c r="H89" s="501">
        <v>77</v>
      </c>
      <c r="I89" s="501">
        <v>296</v>
      </c>
    </row>
    <row r="90" spans="2:9" ht="17.25" customHeight="1" x14ac:dyDescent="0.3">
      <c r="B90" s="608"/>
      <c r="C90" s="224" t="s">
        <v>105</v>
      </c>
      <c r="D90" s="223">
        <v>100</v>
      </c>
      <c r="E90" s="222">
        <v>7</v>
      </c>
      <c r="F90" s="222">
        <v>1.1000000000000001</v>
      </c>
      <c r="G90" s="222">
        <v>40.299999999999997</v>
      </c>
      <c r="H90" s="222">
        <v>193</v>
      </c>
      <c r="I90" s="501">
        <v>516</v>
      </c>
    </row>
    <row r="91" spans="2:9" ht="17.25" customHeight="1" x14ac:dyDescent="0.3">
      <c r="B91" s="592" t="s">
        <v>106</v>
      </c>
      <c r="C91" s="592"/>
      <c r="D91" s="232">
        <f>D85+D86+D87+D88+D89+D90</f>
        <v>1020</v>
      </c>
      <c r="E91" s="232">
        <f t="shared" ref="E91:H91" si="9">E85+E86+E87+E88+E89+E90</f>
        <v>39.320000000000007</v>
      </c>
      <c r="F91" s="232">
        <f t="shared" si="9"/>
        <v>36.699999999999996</v>
      </c>
      <c r="G91" s="232">
        <f t="shared" si="9"/>
        <v>137.13</v>
      </c>
      <c r="H91" s="232">
        <f t="shared" si="9"/>
        <v>1028.1500000000001</v>
      </c>
      <c r="I91" s="501"/>
    </row>
    <row r="92" spans="2:9" ht="17.25" customHeight="1" x14ac:dyDescent="0.3">
      <c r="B92" s="592" t="s">
        <v>107</v>
      </c>
      <c r="C92" s="592"/>
      <c r="D92" s="232">
        <f>D84+D91</f>
        <v>1670</v>
      </c>
      <c r="E92" s="232">
        <f>E84+E91</f>
        <v>56.20000000000001</v>
      </c>
      <c r="F92" s="232">
        <f>F84+F91</f>
        <v>53.48</v>
      </c>
      <c r="G92" s="232">
        <f>G84+G91</f>
        <v>229.04</v>
      </c>
      <c r="H92" s="232">
        <f>H84+H91</f>
        <v>1618.0500000000002</v>
      </c>
      <c r="I92" s="500"/>
    </row>
    <row r="93" spans="2:9" ht="17.25" customHeight="1" x14ac:dyDescent="0.3">
      <c r="B93" s="568" t="s">
        <v>121</v>
      </c>
      <c r="C93" s="569"/>
      <c r="D93" s="569"/>
      <c r="E93" s="569"/>
      <c r="F93" s="569"/>
      <c r="G93" s="569"/>
      <c r="H93" s="569"/>
      <c r="I93" s="570"/>
    </row>
    <row r="94" spans="2:9" ht="17.25" customHeight="1" x14ac:dyDescent="0.3">
      <c r="B94" s="568" t="s">
        <v>38</v>
      </c>
      <c r="C94" s="569"/>
      <c r="D94" s="569"/>
      <c r="E94" s="569"/>
      <c r="F94" s="569"/>
      <c r="G94" s="569"/>
      <c r="H94" s="569"/>
      <c r="I94" s="570"/>
    </row>
    <row r="95" spans="2:9" ht="17.25" customHeight="1" x14ac:dyDescent="0.3">
      <c r="B95" s="607" t="s">
        <v>39</v>
      </c>
      <c r="C95" s="221" t="s">
        <v>122</v>
      </c>
      <c r="D95" s="501" t="s">
        <v>415</v>
      </c>
      <c r="E95" s="501">
        <v>7.68</v>
      </c>
      <c r="F95" s="501">
        <v>7.29</v>
      </c>
      <c r="G95" s="501">
        <v>16.23</v>
      </c>
      <c r="H95" s="501">
        <v>130.24</v>
      </c>
      <c r="I95" s="501">
        <v>319</v>
      </c>
    </row>
    <row r="96" spans="2:9" ht="17.25" customHeight="1" x14ac:dyDescent="0.3">
      <c r="B96" s="608"/>
      <c r="C96" s="221" t="s">
        <v>119</v>
      </c>
      <c r="D96" s="501">
        <v>50</v>
      </c>
      <c r="E96" s="501">
        <v>3</v>
      </c>
      <c r="F96" s="501">
        <v>10.75</v>
      </c>
      <c r="G96" s="501">
        <v>18.25</v>
      </c>
      <c r="H96" s="501">
        <v>182.5</v>
      </c>
      <c r="I96" s="501">
        <v>1</v>
      </c>
    </row>
    <row r="97" spans="2:9" ht="17.25" customHeight="1" x14ac:dyDescent="0.3">
      <c r="B97" s="608"/>
      <c r="C97" s="501" t="s">
        <v>463</v>
      </c>
      <c r="D97" s="223">
        <v>200</v>
      </c>
      <c r="E97" s="223">
        <v>0.1</v>
      </c>
      <c r="F97" s="223">
        <v>0.04</v>
      </c>
      <c r="G97" s="223">
        <v>9.9</v>
      </c>
      <c r="H97" s="222">
        <v>35</v>
      </c>
      <c r="I97" s="501">
        <v>268</v>
      </c>
    </row>
    <row r="98" spans="2:9" ht="17.25" customHeight="1" x14ac:dyDescent="0.3">
      <c r="B98" s="609"/>
      <c r="C98" s="224" t="s">
        <v>321</v>
      </c>
      <c r="D98" s="223">
        <v>150</v>
      </c>
      <c r="E98" s="25">
        <v>1.5</v>
      </c>
      <c r="F98" s="25">
        <v>0.5</v>
      </c>
      <c r="G98" s="25">
        <v>21</v>
      </c>
      <c r="H98" s="25">
        <v>96</v>
      </c>
      <c r="I98" s="501">
        <v>112</v>
      </c>
    </row>
    <row r="99" spans="2:9" ht="17.25" customHeight="1" x14ac:dyDescent="0.3">
      <c r="B99" s="592" t="s">
        <v>102</v>
      </c>
      <c r="C99" s="592"/>
      <c r="D99" s="232">
        <f>227+D96+D97+D98</f>
        <v>627</v>
      </c>
      <c r="E99" s="232">
        <f>E95+E96+E97+E98</f>
        <v>12.28</v>
      </c>
      <c r="F99" s="232">
        <f t="shared" ref="F99:H99" si="10">F95+F96+F97+F98</f>
        <v>18.579999999999998</v>
      </c>
      <c r="G99" s="232">
        <f t="shared" si="10"/>
        <v>65.38</v>
      </c>
      <c r="H99" s="232">
        <f t="shared" si="10"/>
        <v>443.74</v>
      </c>
      <c r="I99" s="501"/>
    </row>
    <row r="100" spans="2:9" ht="17.25" customHeight="1" x14ac:dyDescent="0.3">
      <c r="B100" s="607" t="s">
        <v>41</v>
      </c>
      <c r="C100" s="22" t="s">
        <v>439</v>
      </c>
      <c r="D100" s="223">
        <v>120</v>
      </c>
      <c r="E100" s="223">
        <v>1.32</v>
      </c>
      <c r="F100" s="223">
        <v>0.24</v>
      </c>
      <c r="G100" s="223">
        <v>4.5599999999999996</v>
      </c>
      <c r="H100" s="222">
        <v>26.4</v>
      </c>
      <c r="I100" s="223">
        <v>71</v>
      </c>
    </row>
    <row r="101" spans="2:9" ht="17.25" customHeight="1" x14ac:dyDescent="0.3">
      <c r="B101" s="608"/>
      <c r="C101" s="224" t="s">
        <v>110</v>
      </c>
      <c r="D101" s="223">
        <v>250</v>
      </c>
      <c r="E101" s="223">
        <v>1.75</v>
      </c>
      <c r="F101" s="223">
        <v>4.9800000000000004</v>
      </c>
      <c r="G101" s="223">
        <v>7.78</v>
      </c>
      <c r="H101" s="223">
        <v>83</v>
      </c>
      <c r="I101" s="223">
        <v>142</v>
      </c>
    </row>
    <row r="102" spans="2:9" ht="17.25" customHeight="1" x14ac:dyDescent="0.3">
      <c r="B102" s="608"/>
      <c r="C102" s="224" t="s">
        <v>114</v>
      </c>
      <c r="D102" s="223">
        <v>200</v>
      </c>
      <c r="E102" s="223">
        <v>7.54</v>
      </c>
      <c r="F102" s="223">
        <v>0.9</v>
      </c>
      <c r="G102" s="223">
        <v>38.72</v>
      </c>
      <c r="H102" s="222">
        <v>193.2</v>
      </c>
      <c r="I102" s="223">
        <v>291</v>
      </c>
    </row>
    <row r="103" spans="2:9" ht="17.25" customHeight="1" x14ac:dyDescent="0.3">
      <c r="B103" s="608"/>
      <c r="C103" s="224" t="s">
        <v>111</v>
      </c>
      <c r="D103" s="223">
        <v>100</v>
      </c>
      <c r="E103" s="501">
        <v>11.76</v>
      </c>
      <c r="F103" s="501">
        <v>10.78</v>
      </c>
      <c r="G103" s="501">
        <v>2.94</v>
      </c>
      <c r="H103" s="16">
        <v>155.62</v>
      </c>
      <c r="I103" s="223">
        <v>301</v>
      </c>
    </row>
    <row r="104" spans="2:9" ht="14.4" customHeight="1" x14ac:dyDescent="0.3">
      <c r="B104" s="608"/>
      <c r="C104" s="441" t="s">
        <v>482</v>
      </c>
      <c r="D104" s="501">
        <v>200</v>
      </c>
      <c r="E104" s="501">
        <v>0.5</v>
      </c>
      <c r="F104" s="501">
        <v>0</v>
      </c>
      <c r="G104" s="501">
        <v>27</v>
      </c>
      <c r="H104" s="501">
        <v>110</v>
      </c>
      <c r="I104" s="501">
        <v>508</v>
      </c>
    </row>
    <row r="105" spans="2:9" ht="17.25" customHeight="1" x14ac:dyDescent="0.3">
      <c r="B105" s="608"/>
      <c r="C105" s="224" t="s">
        <v>105</v>
      </c>
      <c r="D105" s="223">
        <v>100</v>
      </c>
      <c r="E105" s="222">
        <v>7</v>
      </c>
      <c r="F105" s="222">
        <v>1.1000000000000001</v>
      </c>
      <c r="G105" s="222">
        <v>40.299999999999997</v>
      </c>
      <c r="H105" s="222">
        <v>193</v>
      </c>
      <c r="I105" s="501">
        <v>516</v>
      </c>
    </row>
    <row r="106" spans="2:9" ht="17.25" customHeight="1" x14ac:dyDescent="0.3">
      <c r="B106" s="592" t="s">
        <v>106</v>
      </c>
      <c r="C106" s="592"/>
      <c r="D106" s="232">
        <f>D100+D101+D102+D103+D104+D105</f>
        <v>970</v>
      </c>
      <c r="E106" s="232">
        <f t="shared" ref="E106:H106" si="11">E100+E101+E102+E103+E104+E105</f>
        <v>29.869999999999997</v>
      </c>
      <c r="F106" s="232">
        <f t="shared" si="11"/>
        <v>18</v>
      </c>
      <c r="G106" s="232">
        <f t="shared" si="11"/>
        <v>121.3</v>
      </c>
      <c r="H106" s="232">
        <f t="shared" si="11"/>
        <v>761.22</v>
      </c>
      <c r="I106" s="501"/>
    </row>
    <row r="107" spans="2:9" ht="17.25" customHeight="1" x14ac:dyDescent="0.3">
      <c r="B107" s="592" t="s">
        <v>107</v>
      </c>
      <c r="C107" s="592"/>
      <c r="D107" s="232">
        <f>D99+D106</f>
        <v>1597</v>
      </c>
      <c r="E107" s="232">
        <f>E99+E106</f>
        <v>42.15</v>
      </c>
      <c r="F107" s="232">
        <f>F99+F106</f>
        <v>36.58</v>
      </c>
      <c r="G107" s="232">
        <f>G99+G106</f>
        <v>186.68</v>
      </c>
      <c r="H107" s="232">
        <f>H99+H106</f>
        <v>1204.96</v>
      </c>
      <c r="I107" s="500"/>
    </row>
    <row r="108" spans="2:9" ht="17.25" customHeight="1" x14ac:dyDescent="0.3">
      <c r="B108" s="568" t="s">
        <v>46</v>
      </c>
      <c r="C108" s="569"/>
      <c r="D108" s="569"/>
      <c r="E108" s="569"/>
      <c r="F108" s="569"/>
      <c r="G108" s="569"/>
      <c r="H108" s="569"/>
      <c r="I108" s="570"/>
    </row>
    <row r="109" spans="2:9" ht="17.25" customHeight="1" x14ac:dyDescent="0.3">
      <c r="B109" s="607" t="s">
        <v>39</v>
      </c>
      <c r="C109" s="230" t="s">
        <v>125</v>
      </c>
      <c r="D109" s="223">
        <v>250</v>
      </c>
      <c r="E109" s="223">
        <v>9.25</v>
      </c>
      <c r="F109" s="223">
        <v>9.35</v>
      </c>
      <c r="G109" s="223">
        <v>45.63</v>
      </c>
      <c r="H109" s="223">
        <v>303.75</v>
      </c>
      <c r="I109" s="501">
        <v>264</v>
      </c>
    </row>
    <row r="110" spans="2:9" ht="17.25" customHeight="1" x14ac:dyDescent="0.3">
      <c r="B110" s="608"/>
      <c r="C110" s="224" t="s">
        <v>1</v>
      </c>
      <c r="D110" s="501">
        <v>200</v>
      </c>
      <c r="E110" s="223">
        <v>0.1</v>
      </c>
      <c r="F110" s="223">
        <v>0</v>
      </c>
      <c r="G110" s="223">
        <v>15.2</v>
      </c>
      <c r="H110" s="223">
        <v>61</v>
      </c>
      <c r="I110" s="501">
        <v>494</v>
      </c>
    </row>
    <row r="111" spans="2:9" ht="17.25" customHeight="1" x14ac:dyDescent="0.3">
      <c r="B111" s="608"/>
      <c r="C111" s="224" t="s">
        <v>37</v>
      </c>
      <c r="D111" s="501">
        <v>50</v>
      </c>
      <c r="E111" s="501">
        <v>6.25</v>
      </c>
      <c r="F111" s="501">
        <v>3.75</v>
      </c>
      <c r="G111" s="501">
        <v>18.13</v>
      </c>
      <c r="H111" s="501">
        <v>133.75</v>
      </c>
      <c r="I111" s="501">
        <v>3</v>
      </c>
    </row>
    <row r="112" spans="2:9" ht="17.25" customHeight="1" x14ac:dyDescent="0.3">
      <c r="B112" s="502"/>
      <c r="C112" s="224" t="s">
        <v>436</v>
      </c>
      <c r="D112" s="223">
        <v>150</v>
      </c>
      <c r="E112" s="25">
        <v>0.9</v>
      </c>
      <c r="F112" s="25">
        <v>0.2</v>
      </c>
      <c r="G112" s="25">
        <v>8.1</v>
      </c>
      <c r="H112" s="25">
        <v>43</v>
      </c>
      <c r="I112" s="501">
        <v>112</v>
      </c>
    </row>
    <row r="113" spans="2:9" ht="17.25" customHeight="1" x14ac:dyDescent="0.3">
      <c r="B113" s="592" t="s">
        <v>102</v>
      </c>
      <c r="C113" s="592"/>
      <c r="D113" s="232">
        <f>D109+D110+D111+D112</f>
        <v>650</v>
      </c>
      <c r="E113" s="232">
        <f t="shared" ref="E113:H113" si="12">E109+E110+E111+E112</f>
        <v>16.5</v>
      </c>
      <c r="F113" s="232">
        <f t="shared" si="12"/>
        <v>13.299999999999999</v>
      </c>
      <c r="G113" s="232">
        <f t="shared" si="12"/>
        <v>87.059999999999988</v>
      </c>
      <c r="H113" s="232">
        <f t="shared" si="12"/>
        <v>541.5</v>
      </c>
      <c r="I113" s="500"/>
    </row>
    <row r="114" spans="2:9" ht="17.25" customHeight="1" x14ac:dyDescent="0.3">
      <c r="B114" s="607" t="s">
        <v>41</v>
      </c>
      <c r="C114" s="22" t="s">
        <v>218</v>
      </c>
      <c r="D114" s="501">
        <v>120</v>
      </c>
      <c r="E114" s="501">
        <v>1.08</v>
      </c>
      <c r="F114" s="501">
        <v>6.12</v>
      </c>
      <c r="G114" s="501">
        <v>4.32</v>
      </c>
      <c r="H114" s="16">
        <v>76.8</v>
      </c>
      <c r="I114" s="223">
        <v>31</v>
      </c>
    </row>
    <row r="115" spans="2:9" ht="17.25" customHeight="1" x14ac:dyDescent="0.3">
      <c r="B115" s="608"/>
      <c r="C115" s="224" t="s">
        <v>410</v>
      </c>
      <c r="D115" s="223">
        <v>250</v>
      </c>
      <c r="E115" s="222">
        <v>2.68</v>
      </c>
      <c r="F115" s="222">
        <v>2.5</v>
      </c>
      <c r="G115" s="222">
        <v>19.329999999999998</v>
      </c>
      <c r="H115" s="222">
        <v>112.5</v>
      </c>
      <c r="I115" s="223">
        <v>61</v>
      </c>
    </row>
    <row r="116" spans="2:9" ht="17.25" customHeight="1" x14ac:dyDescent="0.3">
      <c r="B116" s="608"/>
      <c r="C116" s="224" t="s">
        <v>44</v>
      </c>
      <c r="D116" s="223">
        <v>200</v>
      </c>
      <c r="E116" s="223">
        <v>4.2</v>
      </c>
      <c r="F116" s="223">
        <v>8.8000000000000007</v>
      </c>
      <c r="G116" s="223">
        <v>21.8</v>
      </c>
      <c r="H116" s="223">
        <v>184</v>
      </c>
      <c r="I116" s="223">
        <v>429</v>
      </c>
    </row>
    <row r="117" spans="2:9" ht="17.25" customHeight="1" x14ac:dyDescent="0.3">
      <c r="B117" s="608"/>
      <c r="C117" s="224" t="s">
        <v>444</v>
      </c>
      <c r="D117" s="223">
        <v>120</v>
      </c>
      <c r="E117" s="16">
        <v>16.68</v>
      </c>
      <c r="F117" s="16">
        <v>2.52</v>
      </c>
      <c r="G117" s="16">
        <v>11.52</v>
      </c>
      <c r="H117" s="16">
        <v>135.6</v>
      </c>
      <c r="I117" s="223">
        <v>345</v>
      </c>
    </row>
    <row r="118" spans="2:9" ht="17.25" customHeight="1" x14ac:dyDescent="0.3">
      <c r="B118" s="608"/>
      <c r="C118" s="224" t="s">
        <v>8</v>
      </c>
      <c r="D118" s="501">
        <v>200</v>
      </c>
      <c r="E118" s="501">
        <v>1</v>
      </c>
      <c r="F118" s="501">
        <v>0.2</v>
      </c>
      <c r="G118" s="501">
        <v>0.2</v>
      </c>
      <c r="H118" s="16">
        <v>92</v>
      </c>
      <c r="I118" s="223">
        <v>518</v>
      </c>
    </row>
    <row r="119" spans="2:9" ht="17.25" customHeight="1" x14ac:dyDescent="0.3">
      <c r="B119" s="608"/>
      <c r="C119" s="224" t="s">
        <v>105</v>
      </c>
      <c r="D119" s="223">
        <v>100</v>
      </c>
      <c r="E119" s="222">
        <v>7</v>
      </c>
      <c r="F119" s="222">
        <v>1.1000000000000001</v>
      </c>
      <c r="G119" s="222">
        <v>40.299999999999997</v>
      </c>
      <c r="H119" s="222">
        <v>193</v>
      </c>
      <c r="I119" s="501">
        <v>516</v>
      </c>
    </row>
    <row r="120" spans="2:9" ht="17.25" customHeight="1" x14ac:dyDescent="0.3">
      <c r="B120" s="592" t="s">
        <v>106</v>
      </c>
      <c r="C120" s="592"/>
      <c r="D120" s="232">
        <f>D114+D115+D116+D117+D118+D119</f>
        <v>990</v>
      </c>
      <c r="E120" s="232">
        <f t="shared" ref="E120:H120" si="13">E114+E115+E116+E117+E118+E119</f>
        <v>32.64</v>
      </c>
      <c r="F120" s="232">
        <f t="shared" si="13"/>
        <v>21.240000000000002</v>
      </c>
      <c r="G120" s="232">
        <f t="shared" si="13"/>
        <v>97.47</v>
      </c>
      <c r="H120" s="232">
        <f t="shared" si="13"/>
        <v>793.9</v>
      </c>
      <c r="I120" s="501"/>
    </row>
    <row r="121" spans="2:9" ht="17.25" customHeight="1" x14ac:dyDescent="0.3">
      <c r="B121" s="592" t="s">
        <v>107</v>
      </c>
      <c r="C121" s="592"/>
      <c r="D121" s="232">
        <f>D113+D120</f>
        <v>1640</v>
      </c>
      <c r="E121" s="232">
        <f>E113+E120</f>
        <v>49.14</v>
      </c>
      <c r="F121" s="232">
        <f>F113+F120</f>
        <v>34.54</v>
      </c>
      <c r="G121" s="232">
        <f>G113+G120</f>
        <v>184.52999999999997</v>
      </c>
      <c r="H121" s="232">
        <f>H113+H120</f>
        <v>1335.4</v>
      </c>
      <c r="I121" s="500"/>
    </row>
    <row r="122" spans="2:9" ht="17.25" customHeight="1" x14ac:dyDescent="0.3">
      <c r="B122" s="568" t="s">
        <v>55</v>
      </c>
      <c r="C122" s="569"/>
      <c r="D122" s="569"/>
      <c r="E122" s="569"/>
      <c r="F122" s="569"/>
      <c r="G122" s="569"/>
      <c r="H122" s="569"/>
      <c r="I122" s="570"/>
    </row>
    <row r="123" spans="2:9" ht="17.25" customHeight="1" x14ac:dyDescent="0.3">
      <c r="B123" s="655" t="s">
        <v>39</v>
      </c>
      <c r="C123" s="221" t="s">
        <v>5</v>
      </c>
      <c r="D123" s="501">
        <v>200</v>
      </c>
      <c r="E123" s="501">
        <v>17.239999999999998</v>
      </c>
      <c r="F123" s="501">
        <v>26.76</v>
      </c>
      <c r="G123" s="501">
        <v>4.62</v>
      </c>
      <c r="H123" s="501">
        <v>326.16000000000003</v>
      </c>
      <c r="I123" s="501">
        <v>301</v>
      </c>
    </row>
    <row r="124" spans="2:9" ht="17.25" customHeight="1" x14ac:dyDescent="0.3">
      <c r="B124" s="656"/>
      <c r="C124" s="221" t="s">
        <v>58</v>
      </c>
      <c r="D124" s="501">
        <v>100</v>
      </c>
      <c r="E124" s="222">
        <v>7.6</v>
      </c>
      <c r="F124" s="222">
        <v>0.8</v>
      </c>
      <c r="G124" s="222">
        <v>49.2</v>
      </c>
      <c r="H124" s="222">
        <v>235</v>
      </c>
      <c r="I124" s="501">
        <v>108</v>
      </c>
    </row>
    <row r="125" spans="2:9" ht="17.25" customHeight="1" x14ac:dyDescent="0.3">
      <c r="B125" s="656"/>
      <c r="C125" s="404" t="s">
        <v>7</v>
      </c>
      <c r="D125" s="28">
        <v>200</v>
      </c>
      <c r="E125" s="404">
        <v>3.6</v>
      </c>
      <c r="F125" s="404">
        <v>3.3</v>
      </c>
      <c r="G125" s="404">
        <v>25</v>
      </c>
      <c r="H125" s="403">
        <v>144</v>
      </c>
      <c r="I125" s="501">
        <v>496</v>
      </c>
    </row>
    <row r="126" spans="2:9" ht="17.25" customHeight="1" x14ac:dyDescent="0.3">
      <c r="B126" s="657"/>
      <c r="C126" s="224" t="s">
        <v>321</v>
      </c>
      <c r="D126" s="223">
        <v>150</v>
      </c>
      <c r="E126" s="25">
        <v>1.5</v>
      </c>
      <c r="F126" s="25">
        <v>0.5</v>
      </c>
      <c r="G126" s="25">
        <v>21</v>
      </c>
      <c r="H126" s="25">
        <v>96</v>
      </c>
      <c r="I126" s="501">
        <v>112</v>
      </c>
    </row>
    <row r="127" spans="2:9" ht="17.25" customHeight="1" x14ac:dyDescent="0.3">
      <c r="B127" s="592" t="s">
        <v>102</v>
      </c>
      <c r="C127" s="592"/>
      <c r="D127" s="232">
        <f>D123+D124+D125+D126</f>
        <v>650</v>
      </c>
      <c r="E127" s="232">
        <f t="shared" ref="E127:H127" si="14">E123+E124+E125+E126</f>
        <v>29.939999999999998</v>
      </c>
      <c r="F127" s="232">
        <f t="shared" si="14"/>
        <v>31.360000000000003</v>
      </c>
      <c r="G127" s="232">
        <f t="shared" si="14"/>
        <v>99.82</v>
      </c>
      <c r="H127" s="232">
        <f t="shared" si="14"/>
        <v>801.16000000000008</v>
      </c>
      <c r="I127" s="501"/>
    </row>
    <row r="128" spans="2:9" ht="17.25" customHeight="1" x14ac:dyDescent="0.3">
      <c r="B128" s="607" t="s">
        <v>41</v>
      </c>
      <c r="C128" s="225" t="s">
        <v>414</v>
      </c>
      <c r="D128" s="501">
        <v>120</v>
      </c>
      <c r="E128" s="501">
        <v>0.84</v>
      </c>
      <c r="F128" s="501">
        <v>0.12</v>
      </c>
      <c r="G128" s="501">
        <v>2.2799999999999998</v>
      </c>
      <c r="H128" s="16">
        <v>14.4</v>
      </c>
      <c r="I128" s="223">
        <v>71</v>
      </c>
    </row>
    <row r="129" spans="2:9" ht="26.25" customHeight="1" x14ac:dyDescent="0.3">
      <c r="B129" s="608"/>
      <c r="C129" s="224" t="s">
        <v>457</v>
      </c>
      <c r="D129" s="223">
        <v>250</v>
      </c>
      <c r="E129" s="223">
        <v>2.7</v>
      </c>
      <c r="F129" s="223">
        <v>2.85</v>
      </c>
      <c r="G129" s="223">
        <v>17.45</v>
      </c>
      <c r="H129" s="222">
        <v>118.25</v>
      </c>
      <c r="I129" s="223">
        <v>103</v>
      </c>
    </row>
    <row r="130" spans="2:9" ht="17.25" customHeight="1" x14ac:dyDescent="0.3">
      <c r="B130" s="608"/>
      <c r="C130" s="224" t="s">
        <v>440</v>
      </c>
      <c r="D130" s="501">
        <v>200</v>
      </c>
      <c r="E130" s="501">
        <v>19</v>
      </c>
      <c r="F130" s="501">
        <v>23.78</v>
      </c>
      <c r="G130" s="501">
        <v>31.56</v>
      </c>
      <c r="H130" s="16">
        <v>418.88</v>
      </c>
      <c r="I130" s="223">
        <v>131</v>
      </c>
    </row>
    <row r="131" spans="2:9" ht="25.8" customHeight="1" x14ac:dyDescent="0.3">
      <c r="B131" s="608"/>
      <c r="C131" s="441" t="s">
        <v>430</v>
      </c>
      <c r="D131" s="501">
        <v>200</v>
      </c>
      <c r="E131" s="501">
        <v>0.2</v>
      </c>
      <c r="F131" s="501">
        <v>0</v>
      </c>
      <c r="G131" s="501">
        <v>19.8</v>
      </c>
      <c r="H131" s="501">
        <v>77</v>
      </c>
      <c r="I131" s="501">
        <v>296</v>
      </c>
    </row>
    <row r="132" spans="2:9" ht="17.25" customHeight="1" x14ac:dyDescent="0.3">
      <c r="B132" s="608"/>
      <c r="C132" s="224" t="s">
        <v>105</v>
      </c>
      <c r="D132" s="223">
        <v>100</v>
      </c>
      <c r="E132" s="222">
        <v>7</v>
      </c>
      <c r="F132" s="222">
        <v>1.1000000000000001</v>
      </c>
      <c r="G132" s="222">
        <v>40.299999999999997</v>
      </c>
      <c r="H132" s="222">
        <v>193</v>
      </c>
      <c r="I132" s="501">
        <v>516</v>
      </c>
    </row>
    <row r="133" spans="2:9" ht="17.25" customHeight="1" x14ac:dyDescent="0.3">
      <c r="B133" s="592" t="s">
        <v>106</v>
      </c>
      <c r="C133" s="592"/>
      <c r="D133" s="232">
        <f>D128+D129+D130+D131+D132</f>
        <v>870</v>
      </c>
      <c r="E133" s="232">
        <f t="shared" ref="E133:H133" si="15">E128+E129+E130+E131+E132</f>
        <v>29.74</v>
      </c>
      <c r="F133" s="232">
        <f t="shared" si="15"/>
        <v>27.85</v>
      </c>
      <c r="G133" s="232">
        <f t="shared" si="15"/>
        <v>111.39</v>
      </c>
      <c r="H133" s="232">
        <f t="shared" si="15"/>
        <v>821.53</v>
      </c>
      <c r="I133" s="501"/>
    </row>
    <row r="134" spans="2:9" ht="17.25" customHeight="1" x14ac:dyDescent="0.3">
      <c r="B134" s="592" t="s">
        <v>107</v>
      </c>
      <c r="C134" s="592"/>
      <c r="D134" s="232">
        <f>D127+D133</f>
        <v>1520</v>
      </c>
      <c r="E134" s="232">
        <f>E127+E133</f>
        <v>59.679999999999993</v>
      </c>
      <c r="F134" s="232">
        <f>F127+F133</f>
        <v>59.210000000000008</v>
      </c>
      <c r="G134" s="232">
        <f>G127+G133</f>
        <v>211.20999999999998</v>
      </c>
      <c r="H134" s="232">
        <f>H127+H133</f>
        <v>1622.69</v>
      </c>
      <c r="I134" s="500"/>
    </row>
    <row r="135" spans="2:9" ht="17.25" customHeight="1" x14ac:dyDescent="0.3">
      <c r="B135" s="568" t="s">
        <v>61</v>
      </c>
      <c r="C135" s="569"/>
      <c r="D135" s="569"/>
      <c r="E135" s="569"/>
      <c r="F135" s="569"/>
      <c r="G135" s="569"/>
      <c r="H135" s="569"/>
      <c r="I135" s="570"/>
    </row>
    <row r="136" spans="2:9" ht="17.25" customHeight="1" x14ac:dyDescent="0.3">
      <c r="B136" s="607" t="s">
        <v>39</v>
      </c>
      <c r="C136" s="224" t="s">
        <v>441</v>
      </c>
      <c r="D136" s="223">
        <v>250</v>
      </c>
      <c r="E136" s="223">
        <v>7.13</v>
      </c>
      <c r="F136" s="223">
        <v>6.58</v>
      </c>
      <c r="G136" s="223">
        <v>23.73</v>
      </c>
      <c r="H136" s="223">
        <v>182.5</v>
      </c>
      <c r="I136" s="501">
        <v>165</v>
      </c>
    </row>
    <row r="137" spans="2:9" ht="17.25" customHeight="1" x14ac:dyDescent="0.3">
      <c r="B137" s="608"/>
      <c r="C137" s="221" t="s">
        <v>37</v>
      </c>
      <c r="D137" s="501">
        <v>50</v>
      </c>
      <c r="E137" s="501">
        <v>6.25</v>
      </c>
      <c r="F137" s="501">
        <v>3.75</v>
      </c>
      <c r="G137" s="501">
        <v>18.13</v>
      </c>
      <c r="H137" s="501">
        <v>133.75</v>
      </c>
      <c r="I137" s="501">
        <v>3</v>
      </c>
    </row>
    <row r="138" spans="2:9" ht="17.25" customHeight="1" x14ac:dyDescent="0.3">
      <c r="B138" s="608"/>
      <c r="C138" s="501" t="s">
        <v>463</v>
      </c>
      <c r="D138" s="223">
        <v>200</v>
      </c>
      <c r="E138" s="223">
        <v>0.1</v>
      </c>
      <c r="F138" s="223">
        <v>0.04</v>
      </c>
      <c r="G138" s="223">
        <v>9.9</v>
      </c>
      <c r="H138" s="222">
        <v>35</v>
      </c>
      <c r="I138" s="501">
        <v>268</v>
      </c>
    </row>
    <row r="139" spans="2:9" ht="17.25" customHeight="1" x14ac:dyDescent="0.3">
      <c r="B139" s="609"/>
      <c r="C139" s="224" t="s">
        <v>436</v>
      </c>
      <c r="D139" s="223">
        <v>150</v>
      </c>
      <c r="E139" s="25">
        <v>0.9</v>
      </c>
      <c r="F139" s="25">
        <v>0.2</v>
      </c>
      <c r="G139" s="25">
        <v>8.1</v>
      </c>
      <c r="H139" s="25">
        <v>43</v>
      </c>
      <c r="I139" s="501">
        <v>112</v>
      </c>
    </row>
    <row r="140" spans="2:9" ht="17.25" customHeight="1" x14ac:dyDescent="0.3">
      <c r="B140" s="592" t="s">
        <v>102</v>
      </c>
      <c r="C140" s="592"/>
      <c r="D140" s="232">
        <f>D136+D137+D138+D139</f>
        <v>650</v>
      </c>
      <c r="E140" s="232">
        <f t="shared" ref="E140:H140" si="16">E136+E137+E138+E139</f>
        <v>14.379999999999999</v>
      </c>
      <c r="F140" s="232">
        <f t="shared" si="16"/>
        <v>10.569999999999999</v>
      </c>
      <c r="G140" s="232">
        <f t="shared" si="16"/>
        <v>59.86</v>
      </c>
      <c r="H140" s="232">
        <f t="shared" si="16"/>
        <v>394.25</v>
      </c>
      <c r="I140" s="501"/>
    </row>
    <row r="141" spans="2:9" ht="17.25" customHeight="1" x14ac:dyDescent="0.3">
      <c r="B141" s="607" t="s">
        <v>41</v>
      </c>
      <c r="C141" s="22" t="s">
        <v>439</v>
      </c>
      <c r="D141" s="223">
        <v>120</v>
      </c>
      <c r="E141" s="223">
        <v>1.32</v>
      </c>
      <c r="F141" s="223">
        <v>0.24</v>
      </c>
      <c r="G141" s="223">
        <v>4.5599999999999996</v>
      </c>
      <c r="H141" s="222">
        <v>26.4</v>
      </c>
      <c r="I141" s="223">
        <v>71</v>
      </c>
    </row>
    <row r="142" spans="2:9" ht="27" customHeight="1" x14ac:dyDescent="0.3">
      <c r="B142" s="608"/>
      <c r="C142" s="441" t="s">
        <v>445</v>
      </c>
      <c r="D142" s="223">
        <v>250</v>
      </c>
      <c r="E142" s="16">
        <v>2.2999999999999998</v>
      </c>
      <c r="F142" s="16">
        <v>4.25</v>
      </c>
      <c r="G142" s="16">
        <v>15.13</v>
      </c>
      <c r="H142" s="16">
        <v>108</v>
      </c>
      <c r="I142" s="223">
        <v>144</v>
      </c>
    </row>
    <row r="143" spans="2:9" ht="17.25" customHeight="1" x14ac:dyDescent="0.3">
      <c r="B143" s="608"/>
      <c r="C143" s="224" t="s">
        <v>13</v>
      </c>
      <c r="D143" s="223">
        <v>250</v>
      </c>
      <c r="E143" s="223">
        <v>14.25</v>
      </c>
      <c r="F143" s="223">
        <v>13.08</v>
      </c>
      <c r="G143" s="223">
        <v>61.8</v>
      </c>
      <c r="H143" s="223">
        <v>421.75</v>
      </c>
      <c r="I143" s="223">
        <v>237</v>
      </c>
    </row>
    <row r="144" spans="2:9" ht="17.25" customHeight="1" x14ac:dyDescent="0.3">
      <c r="B144" s="608"/>
      <c r="C144" s="224" t="s">
        <v>442</v>
      </c>
      <c r="D144" s="223">
        <v>100</v>
      </c>
      <c r="E144" s="223">
        <v>10.64</v>
      </c>
      <c r="F144" s="223">
        <v>28.19</v>
      </c>
      <c r="G144" s="223">
        <v>2.89</v>
      </c>
      <c r="H144" s="222">
        <v>309</v>
      </c>
      <c r="I144" s="223">
        <v>260</v>
      </c>
    </row>
    <row r="145" spans="2:9" ht="17.25" customHeight="1" x14ac:dyDescent="0.3">
      <c r="B145" s="608"/>
      <c r="C145" s="441" t="s">
        <v>482</v>
      </c>
      <c r="D145" s="501">
        <v>200</v>
      </c>
      <c r="E145" s="501">
        <v>0.5</v>
      </c>
      <c r="F145" s="501">
        <v>0</v>
      </c>
      <c r="G145" s="501">
        <v>27</v>
      </c>
      <c r="H145" s="501">
        <v>110</v>
      </c>
      <c r="I145" s="501">
        <v>508</v>
      </c>
    </row>
    <row r="146" spans="2:9" ht="17.25" customHeight="1" x14ac:dyDescent="0.3">
      <c r="B146" s="608"/>
      <c r="C146" s="224" t="s">
        <v>105</v>
      </c>
      <c r="D146" s="223">
        <v>100</v>
      </c>
      <c r="E146" s="222">
        <v>7</v>
      </c>
      <c r="F146" s="222">
        <v>1.1000000000000001</v>
      </c>
      <c r="G146" s="222">
        <v>40.299999999999997</v>
      </c>
      <c r="H146" s="222">
        <v>193</v>
      </c>
      <c r="I146" s="501">
        <v>516</v>
      </c>
    </row>
    <row r="147" spans="2:9" ht="17.25" customHeight="1" x14ac:dyDescent="0.3">
      <c r="B147" s="592" t="s">
        <v>106</v>
      </c>
      <c r="C147" s="592"/>
      <c r="D147" s="232">
        <f>D141+D142+D143+D144+D145+D146</f>
        <v>1020</v>
      </c>
      <c r="E147" s="232">
        <f t="shared" ref="E147:H147" si="17">E141+E142+E143+E144+E145+E146</f>
        <v>36.010000000000005</v>
      </c>
      <c r="F147" s="232">
        <f t="shared" si="17"/>
        <v>46.860000000000007</v>
      </c>
      <c r="G147" s="232">
        <f t="shared" si="17"/>
        <v>151.68</v>
      </c>
      <c r="H147" s="232">
        <f t="shared" si="17"/>
        <v>1168.1500000000001</v>
      </c>
      <c r="I147" s="501"/>
    </row>
    <row r="148" spans="2:9" ht="17.25" customHeight="1" x14ac:dyDescent="0.3">
      <c r="B148" s="592" t="s">
        <v>107</v>
      </c>
      <c r="C148" s="592"/>
      <c r="D148" s="232">
        <f>D140+D147</f>
        <v>1670</v>
      </c>
      <c r="E148" s="232">
        <f>E140+E147</f>
        <v>50.39</v>
      </c>
      <c r="F148" s="232">
        <f>F140+F147</f>
        <v>57.430000000000007</v>
      </c>
      <c r="G148" s="232">
        <f>G140+G147</f>
        <v>211.54000000000002</v>
      </c>
      <c r="H148" s="232">
        <f>H140+H147</f>
        <v>1562.4</v>
      </c>
      <c r="I148" s="500"/>
    </row>
    <row r="149" spans="2:9" ht="17.25" customHeight="1" x14ac:dyDescent="0.3">
      <c r="B149" s="568" t="s">
        <v>54</v>
      </c>
      <c r="C149" s="569"/>
      <c r="D149" s="569"/>
      <c r="E149" s="569"/>
      <c r="F149" s="569"/>
      <c r="G149" s="569"/>
      <c r="H149" s="569"/>
      <c r="I149" s="570"/>
    </row>
    <row r="150" spans="2:9" ht="17.25" customHeight="1" x14ac:dyDescent="0.3">
      <c r="B150" s="607" t="s">
        <v>39</v>
      </c>
      <c r="C150" s="230" t="s">
        <v>118</v>
      </c>
      <c r="D150" s="17">
        <v>250</v>
      </c>
      <c r="E150" s="16">
        <v>7.03</v>
      </c>
      <c r="F150" s="16">
        <v>9.73</v>
      </c>
      <c r="G150" s="16">
        <v>48.78</v>
      </c>
      <c r="H150" s="16">
        <v>312.14999999999998</v>
      </c>
      <c r="I150" s="501">
        <v>181</v>
      </c>
    </row>
    <row r="151" spans="2:9" ht="17.25" customHeight="1" x14ac:dyDescent="0.3">
      <c r="B151" s="608"/>
      <c r="C151" s="221" t="s">
        <v>119</v>
      </c>
      <c r="D151" s="501">
        <v>50</v>
      </c>
      <c r="E151" s="501">
        <v>3</v>
      </c>
      <c r="F151" s="501">
        <v>10.75</v>
      </c>
      <c r="G151" s="501">
        <v>18.25</v>
      </c>
      <c r="H151" s="501">
        <v>182.5</v>
      </c>
      <c r="I151" s="501">
        <v>1</v>
      </c>
    </row>
    <row r="152" spans="2:9" ht="17.25" customHeight="1" x14ac:dyDescent="0.3">
      <c r="B152" s="608"/>
      <c r="C152" s="224" t="s">
        <v>1</v>
      </c>
      <c r="D152" s="501">
        <v>200</v>
      </c>
      <c r="E152" s="223">
        <v>0.1</v>
      </c>
      <c r="F152" s="223">
        <v>0</v>
      </c>
      <c r="G152" s="223">
        <v>15.2</v>
      </c>
      <c r="H152" s="223">
        <v>61</v>
      </c>
      <c r="I152" s="501">
        <v>494</v>
      </c>
    </row>
    <row r="153" spans="2:9" ht="17.25" customHeight="1" x14ac:dyDescent="0.3">
      <c r="B153" s="502"/>
      <c r="C153" s="224" t="s">
        <v>321</v>
      </c>
      <c r="D153" s="223">
        <v>150</v>
      </c>
      <c r="E153" s="25">
        <v>1.5</v>
      </c>
      <c r="F153" s="25">
        <v>0.5</v>
      </c>
      <c r="G153" s="25">
        <v>21</v>
      </c>
      <c r="H153" s="25">
        <v>96</v>
      </c>
      <c r="I153" s="501">
        <v>112</v>
      </c>
    </row>
    <row r="154" spans="2:9" ht="17.25" customHeight="1" x14ac:dyDescent="0.3">
      <c r="B154" s="592" t="s">
        <v>102</v>
      </c>
      <c r="C154" s="592"/>
      <c r="D154" s="232">
        <f>D150+D151+D152+D153</f>
        <v>650</v>
      </c>
      <c r="E154" s="232">
        <f t="shared" ref="E154:H154" si="18">E150+E151+E152+E153</f>
        <v>11.63</v>
      </c>
      <c r="F154" s="232">
        <f t="shared" si="18"/>
        <v>20.98</v>
      </c>
      <c r="G154" s="232">
        <f t="shared" si="18"/>
        <v>103.23</v>
      </c>
      <c r="H154" s="232">
        <f t="shared" si="18"/>
        <v>651.65</v>
      </c>
      <c r="I154" s="501"/>
    </row>
    <row r="155" spans="2:9" ht="17.25" customHeight="1" x14ac:dyDescent="0.3">
      <c r="B155" s="607" t="s">
        <v>41</v>
      </c>
      <c r="C155" s="22" t="s">
        <v>218</v>
      </c>
      <c r="D155" s="501">
        <v>120</v>
      </c>
      <c r="E155" s="501">
        <v>1.08</v>
      </c>
      <c r="F155" s="501">
        <v>6.12</v>
      </c>
      <c r="G155" s="501">
        <v>4.32</v>
      </c>
      <c r="H155" s="16">
        <v>76.8</v>
      </c>
      <c r="I155" s="223">
        <v>31</v>
      </c>
    </row>
    <row r="156" spans="2:9" ht="17.25" customHeight="1" x14ac:dyDescent="0.3">
      <c r="B156" s="608"/>
      <c r="C156" s="224" t="s">
        <v>120</v>
      </c>
      <c r="D156" s="223">
        <v>250</v>
      </c>
      <c r="E156" s="223">
        <v>1.83</v>
      </c>
      <c r="F156" s="223">
        <v>5</v>
      </c>
      <c r="G156" s="223">
        <v>10.65</v>
      </c>
      <c r="H156" s="222">
        <v>95</v>
      </c>
      <c r="I156" s="223">
        <v>128</v>
      </c>
    </row>
    <row r="157" spans="2:9" ht="17.25" customHeight="1" x14ac:dyDescent="0.3">
      <c r="B157" s="608"/>
      <c r="C157" s="224" t="s">
        <v>114</v>
      </c>
      <c r="D157" s="223">
        <v>200</v>
      </c>
      <c r="E157" s="223">
        <v>7.54</v>
      </c>
      <c r="F157" s="223">
        <v>0.9</v>
      </c>
      <c r="G157" s="223">
        <v>38.72</v>
      </c>
      <c r="H157" s="222">
        <v>193.2</v>
      </c>
      <c r="I157" s="223">
        <v>291</v>
      </c>
    </row>
    <row r="158" spans="2:9" ht="29.4" customHeight="1" x14ac:dyDescent="0.3">
      <c r="B158" s="608"/>
      <c r="C158" s="224" t="s">
        <v>223</v>
      </c>
      <c r="D158" s="223">
        <v>106</v>
      </c>
      <c r="E158" s="226">
        <v>13.25</v>
      </c>
      <c r="F158" s="226">
        <v>18.73</v>
      </c>
      <c r="G158" s="222">
        <v>13.43</v>
      </c>
      <c r="H158" s="222">
        <v>277.37</v>
      </c>
      <c r="I158" s="223">
        <v>125</v>
      </c>
    </row>
    <row r="159" spans="2:9" ht="17.25" customHeight="1" x14ac:dyDescent="0.3">
      <c r="B159" s="608"/>
      <c r="C159" s="224" t="s">
        <v>8</v>
      </c>
      <c r="D159" s="501">
        <v>200</v>
      </c>
      <c r="E159" s="501">
        <v>1</v>
      </c>
      <c r="F159" s="501">
        <v>0.2</v>
      </c>
      <c r="G159" s="501">
        <v>0.2</v>
      </c>
      <c r="H159" s="16">
        <v>92</v>
      </c>
      <c r="I159" s="223">
        <v>518</v>
      </c>
    </row>
    <row r="160" spans="2:9" ht="17.25" customHeight="1" x14ac:dyDescent="0.3">
      <c r="B160" s="608"/>
      <c r="C160" s="224" t="s">
        <v>105</v>
      </c>
      <c r="D160" s="223">
        <v>100</v>
      </c>
      <c r="E160" s="222">
        <v>7</v>
      </c>
      <c r="F160" s="222">
        <v>1.1000000000000001</v>
      </c>
      <c r="G160" s="222">
        <v>40.299999999999997</v>
      </c>
      <c r="H160" s="222">
        <v>193</v>
      </c>
      <c r="I160" s="501">
        <v>516</v>
      </c>
    </row>
    <row r="161" spans="2:9" ht="17.25" customHeight="1" x14ac:dyDescent="0.3">
      <c r="B161" s="592" t="s">
        <v>106</v>
      </c>
      <c r="C161" s="592"/>
      <c r="D161" s="232">
        <f>D155+D156+D157+D158+D159+D160</f>
        <v>976</v>
      </c>
      <c r="E161" s="232">
        <f t="shared" ref="E161:H161" si="19">E155+E156+E157+E158+E159+E160</f>
        <v>31.7</v>
      </c>
      <c r="F161" s="232">
        <f t="shared" si="19"/>
        <v>32.049999999999997</v>
      </c>
      <c r="G161" s="232">
        <f t="shared" si="19"/>
        <v>107.62</v>
      </c>
      <c r="H161" s="232">
        <f t="shared" si="19"/>
        <v>927.37</v>
      </c>
      <c r="I161" s="501"/>
    </row>
    <row r="162" spans="2:9" ht="17.25" customHeight="1" x14ac:dyDescent="0.3">
      <c r="B162" s="592" t="s">
        <v>107</v>
      </c>
      <c r="C162" s="592"/>
      <c r="D162" s="232">
        <f>D154+D161</f>
        <v>1626</v>
      </c>
      <c r="E162" s="232">
        <f>E154+E161</f>
        <v>43.33</v>
      </c>
      <c r="F162" s="232">
        <f>F154+F161</f>
        <v>53.03</v>
      </c>
      <c r="G162" s="232">
        <f>G154+G161</f>
        <v>210.85000000000002</v>
      </c>
      <c r="H162" s="232">
        <f>H154+H161</f>
        <v>1579.02</v>
      </c>
      <c r="I162" s="500"/>
    </row>
    <row r="163" spans="2:9" ht="17.25" customHeight="1" x14ac:dyDescent="0.3">
      <c r="B163" s="219"/>
      <c r="C163" s="219"/>
      <c r="D163" s="219"/>
      <c r="E163" s="219"/>
      <c r="F163" s="219"/>
      <c r="G163" s="219"/>
      <c r="H163" s="219"/>
      <c r="I163" s="219"/>
    </row>
    <row r="164" spans="2:9" ht="17.25" customHeight="1" x14ac:dyDescent="0.3">
      <c r="B164" s="589" t="s">
        <v>78</v>
      </c>
      <c r="C164" s="590"/>
      <c r="D164" s="591"/>
      <c r="E164" s="241">
        <f>(E37+E50+E64+E78+E92+E107+E121+E134+E148+E162)/10</f>
        <v>53.828999999999994</v>
      </c>
      <c r="F164" s="241">
        <f>(F37+F50+F64+F78+F92+F107+F121+F134+F148+F162)/10</f>
        <v>52.611000000000011</v>
      </c>
      <c r="G164" s="241">
        <f>(G37+G50+G64+G78+G92+G107+G121+G134+G148+G162)/10</f>
        <v>202.78299999999999</v>
      </c>
      <c r="H164" s="241">
        <f>(H37+H50+H64+H78+H92+H107+H121+H134+H148+H162)/10</f>
        <v>1532.9820000000002</v>
      </c>
      <c r="I164" s="219"/>
    </row>
    <row r="165" spans="2:9" ht="17.25" customHeight="1" x14ac:dyDescent="0.3">
      <c r="B165" s="589" t="s">
        <v>79</v>
      </c>
      <c r="C165" s="590"/>
      <c r="D165" s="591"/>
      <c r="E165" s="241">
        <v>46.2</v>
      </c>
      <c r="F165" s="241">
        <v>47.4</v>
      </c>
      <c r="G165" s="241">
        <v>201</v>
      </c>
      <c r="H165" s="241">
        <v>1410</v>
      </c>
      <c r="I165" s="219"/>
    </row>
    <row r="166" spans="2:9" ht="17.25" customHeight="1" x14ac:dyDescent="0.3">
      <c r="B166" s="589" t="s">
        <v>80</v>
      </c>
      <c r="C166" s="590"/>
      <c r="D166" s="591"/>
      <c r="E166" s="242">
        <f>E164/E165*100</f>
        <v>116.512987012987</v>
      </c>
      <c r="F166" s="242">
        <f t="shared" ref="F166:H166" si="20">F164/F165*100</f>
        <v>110.99367088607596</v>
      </c>
      <c r="G166" s="242">
        <f t="shared" si="20"/>
        <v>100.8870646766169</v>
      </c>
      <c r="H166" s="242">
        <f t="shared" si="20"/>
        <v>108.72212765957447</v>
      </c>
      <c r="I166" s="219"/>
    </row>
  </sheetData>
  <mergeCells count="76">
    <mergeCell ref="B30:B35"/>
    <mergeCell ref="B13:I13"/>
    <mergeCell ref="B14:I14"/>
    <mergeCell ref="B15:I15"/>
    <mergeCell ref="B16:I16"/>
    <mergeCell ref="B17:I17"/>
    <mergeCell ref="B21:B22"/>
    <mergeCell ref="C21:C22"/>
    <mergeCell ref="D21:D22"/>
    <mergeCell ref="E21:G21"/>
    <mergeCell ref="H21:H22"/>
    <mergeCell ref="I21:I22"/>
    <mergeCell ref="B23:I23"/>
    <mergeCell ref="B24:I24"/>
    <mergeCell ref="B25:B28"/>
    <mergeCell ref="B29:C29"/>
    <mergeCell ref="B57:B62"/>
    <mergeCell ref="B36:C36"/>
    <mergeCell ref="B37:C37"/>
    <mergeCell ref="B38:I38"/>
    <mergeCell ref="B39:B42"/>
    <mergeCell ref="B43:C43"/>
    <mergeCell ref="B44:B48"/>
    <mergeCell ref="B49:C49"/>
    <mergeCell ref="B50:C50"/>
    <mergeCell ref="B51:I51"/>
    <mergeCell ref="B52:B55"/>
    <mergeCell ref="B56:C56"/>
    <mergeCell ref="B85:B90"/>
    <mergeCell ref="B63:C63"/>
    <mergeCell ref="B64:C64"/>
    <mergeCell ref="B65:I65"/>
    <mergeCell ref="B66:B69"/>
    <mergeCell ref="B70:C70"/>
    <mergeCell ref="B71:B76"/>
    <mergeCell ref="B77:C77"/>
    <mergeCell ref="B78:C78"/>
    <mergeCell ref="B79:I79"/>
    <mergeCell ref="B80:B82"/>
    <mergeCell ref="B84:C84"/>
    <mergeCell ref="B113:C113"/>
    <mergeCell ref="B91:C91"/>
    <mergeCell ref="B92:C92"/>
    <mergeCell ref="B93:I93"/>
    <mergeCell ref="B94:I94"/>
    <mergeCell ref="B95:B98"/>
    <mergeCell ref="B99:C99"/>
    <mergeCell ref="B100:B105"/>
    <mergeCell ref="B106:C106"/>
    <mergeCell ref="B107:C107"/>
    <mergeCell ref="B108:I108"/>
    <mergeCell ref="B109:B111"/>
    <mergeCell ref="B140:C140"/>
    <mergeCell ref="B114:B119"/>
    <mergeCell ref="B120:C120"/>
    <mergeCell ref="B121:C121"/>
    <mergeCell ref="B122:I122"/>
    <mergeCell ref="B123:B126"/>
    <mergeCell ref="B127:C127"/>
    <mergeCell ref="B128:B132"/>
    <mergeCell ref="B133:C133"/>
    <mergeCell ref="B134:C134"/>
    <mergeCell ref="B135:I135"/>
    <mergeCell ref="B136:B139"/>
    <mergeCell ref="B166:D166"/>
    <mergeCell ref="B141:B146"/>
    <mergeCell ref="B147:C147"/>
    <mergeCell ref="B148:C148"/>
    <mergeCell ref="B149:I149"/>
    <mergeCell ref="B150:B152"/>
    <mergeCell ref="B154:C154"/>
    <mergeCell ref="B155:B160"/>
    <mergeCell ref="B161:C161"/>
    <mergeCell ref="B162:C162"/>
    <mergeCell ref="B164:D164"/>
    <mergeCell ref="B165:D165"/>
  </mergeCells>
  <pageMargins left="0.70866141732283472" right="0.70866141732283472" top="0.23622047244094491" bottom="0.23622047244094491" header="0.31496062992125984" footer="0.31496062992125984"/>
  <pageSetup paperSize="9" scale="93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64"/>
  <sheetViews>
    <sheetView topLeftCell="A233" zoomScale="90" zoomScaleNormal="90" workbookViewId="0">
      <selection activeCell="O268" sqref="O268"/>
    </sheetView>
  </sheetViews>
  <sheetFormatPr defaultRowHeight="14.4" x14ac:dyDescent="0.3"/>
  <cols>
    <col min="1" max="1" width="9.77734375" customWidth="1"/>
    <col min="2" max="2" width="26.44140625" customWidth="1"/>
    <col min="3" max="3" width="32.88671875" customWidth="1"/>
    <col min="4" max="4" width="11.109375" customWidth="1"/>
    <col min="5" max="5" width="11.33203125" customWidth="1"/>
    <col min="6" max="6" width="11.5546875" customWidth="1"/>
    <col min="7" max="7" width="10.6640625" customWidth="1"/>
    <col min="8" max="8" width="15.6640625" customWidth="1"/>
    <col min="9" max="9" width="10.6640625" customWidth="1"/>
    <col min="10" max="11" width="0" hidden="1" customWidth="1"/>
  </cols>
  <sheetData>
    <row r="2" spans="1:9" x14ac:dyDescent="0.3">
      <c r="B2" s="396" t="s">
        <v>225</v>
      </c>
      <c r="C2" s="397"/>
      <c r="D2" s="397"/>
      <c r="E2" s="397" t="s">
        <v>226</v>
      </c>
      <c r="F2" s="397"/>
      <c r="G2" s="398"/>
      <c r="H2" s="396"/>
      <c r="I2" s="396"/>
    </row>
    <row r="3" spans="1:9" x14ac:dyDescent="0.3">
      <c r="B3" s="396" t="s">
        <v>227</v>
      </c>
      <c r="C3" s="397"/>
      <c r="D3" s="397"/>
      <c r="E3" s="397" t="s">
        <v>228</v>
      </c>
      <c r="F3" s="397"/>
      <c r="G3" s="398"/>
      <c r="H3" s="396"/>
      <c r="I3" s="396"/>
    </row>
    <row r="4" spans="1:9" x14ac:dyDescent="0.3">
      <c r="B4" s="396" t="s">
        <v>229</v>
      </c>
      <c r="C4" s="397"/>
      <c r="D4" s="397"/>
      <c r="E4" s="397" t="s">
        <v>230</v>
      </c>
      <c r="F4" s="397"/>
      <c r="G4" s="398"/>
      <c r="H4" s="396"/>
      <c r="I4" s="396"/>
    </row>
    <row r="5" spans="1:9" x14ac:dyDescent="0.3">
      <c r="B5" s="396" t="s">
        <v>231</v>
      </c>
      <c r="C5" s="397"/>
      <c r="D5" s="397"/>
      <c r="E5" s="397"/>
      <c r="F5" s="397"/>
      <c r="G5" s="397"/>
      <c r="H5" s="397"/>
      <c r="I5" s="397"/>
    </row>
    <row r="6" spans="1:9" x14ac:dyDescent="0.3">
      <c r="B6" s="396"/>
      <c r="C6" s="397"/>
      <c r="D6" s="397"/>
      <c r="E6" s="397"/>
      <c r="F6" s="397"/>
      <c r="G6" s="397"/>
      <c r="H6" s="397"/>
      <c r="I6" s="397"/>
    </row>
    <row r="7" spans="1:9" x14ac:dyDescent="0.3">
      <c r="B7" s="396"/>
      <c r="C7" s="397"/>
      <c r="D7" s="397"/>
      <c r="E7" s="397"/>
      <c r="F7" s="397"/>
      <c r="G7" s="397"/>
      <c r="H7" s="397"/>
      <c r="I7" s="397"/>
    </row>
    <row r="8" spans="1:9" x14ac:dyDescent="0.3">
      <c r="B8" s="399" t="s">
        <v>428</v>
      </c>
      <c r="C8" s="400" t="s">
        <v>232</v>
      </c>
      <c r="D8" s="401"/>
      <c r="E8" s="399" t="s">
        <v>429</v>
      </c>
      <c r="F8" s="398"/>
      <c r="G8" s="398"/>
      <c r="H8" s="399"/>
      <c r="I8" s="400" t="s">
        <v>409</v>
      </c>
    </row>
    <row r="9" spans="1:9" x14ac:dyDescent="0.3">
      <c r="B9" s="397"/>
      <c r="C9" s="397"/>
      <c r="D9" s="397"/>
      <c r="E9" s="397"/>
      <c r="F9" s="397"/>
      <c r="G9" s="397"/>
      <c r="H9" s="397"/>
      <c r="I9" s="397"/>
    </row>
    <row r="10" spans="1:9" x14ac:dyDescent="0.3">
      <c r="B10" s="397"/>
      <c r="C10" s="397"/>
      <c r="D10" s="397"/>
      <c r="E10" s="397"/>
      <c r="F10" s="397"/>
      <c r="G10" s="397"/>
      <c r="H10" s="397"/>
      <c r="I10" s="397"/>
    </row>
    <row r="11" spans="1:9" x14ac:dyDescent="0.3">
      <c r="B11" s="398"/>
      <c r="C11" s="398"/>
      <c r="D11" s="398"/>
      <c r="E11" s="398"/>
      <c r="F11" s="398"/>
      <c r="G11" s="398"/>
      <c r="H11" s="398"/>
      <c r="I11" s="398"/>
    </row>
    <row r="12" spans="1:9" x14ac:dyDescent="0.3">
      <c r="B12" s="398"/>
      <c r="C12" s="398"/>
      <c r="D12" s="398"/>
      <c r="E12" s="398"/>
      <c r="F12" s="398"/>
      <c r="G12" s="398"/>
      <c r="H12" s="398"/>
      <c r="I12" s="398"/>
    </row>
    <row r="13" spans="1:9" ht="20.399999999999999" x14ac:dyDescent="0.3">
      <c r="A13" s="493"/>
      <c r="B13" s="598" t="s">
        <v>234</v>
      </c>
      <c r="C13" s="598"/>
      <c r="D13" s="598"/>
      <c r="E13" s="598"/>
      <c r="F13" s="598"/>
      <c r="G13" s="598"/>
      <c r="H13" s="598"/>
      <c r="I13" s="598"/>
    </row>
    <row r="14" spans="1:9" ht="15.6" x14ac:dyDescent="0.3">
      <c r="A14" s="493"/>
      <c r="B14" s="599" t="s">
        <v>235</v>
      </c>
      <c r="C14" s="599"/>
      <c r="D14" s="599"/>
      <c r="E14" s="599"/>
      <c r="F14" s="599"/>
      <c r="G14" s="599"/>
      <c r="H14" s="599"/>
      <c r="I14" s="599"/>
    </row>
    <row r="15" spans="1:9" ht="15.6" x14ac:dyDescent="0.3">
      <c r="A15" s="493"/>
      <c r="B15" s="599" t="s">
        <v>236</v>
      </c>
      <c r="C15" s="599"/>
      <c r="D15" s="599"/>
      <c r="E15" s="599"/>
      <c r="F15" s="599"/>
      <c r="G15" s="599"/>
      <c r="H15" s="599"/>
      <c r="I15" s="599"/>
    </row>
    <row r="16" spans="1:9" ht="15.6" x14ac:dyDescent="0.3">
      <c r="A16" s="493"/>
      <c r="B16" s="599" t="s">
        <v>416</v>
      </c>
      <c r="C16" s="599"/>
      <c r="D16" s="599"/>
      <c r="E16" s="599"/>
      <c r="F16" s="599"/>
      <c r="G16" s="599"/>
      <c r="H16" s="599"/>
      <c r="I16" s="599"/>
    </row>
    <row r="17" spans="1:10" ht="15.6" x14ac:dyDescent="0.3">
      <c r="A17" s="493"/>
      <c r="B17" s="599" t="s">
        <v>545</v>
      </c>
      <c r="C17" s="599"/>
      <c r="D17" s="599"/>
      <c r="E17" s="599"/>
      <c r="F17" s="599"/>
      <c r="G17" s="599"/>
      <c r="H17" s="599"/>
      <c r="I17" s="599"/>
    </row>
    <row r="18" spans="1:10" x14ac:dyDescent="0.3">
      <c r="B18" s="402"/>
      <c r="C18" s="402"/>
      <c r="D18" s="402"/>
      <c r="E18" s="402"/>
      <c r="F18" s="402"/>
      <c r="G18" s="402"/>
      <c r="H18" s="402"/>
      <c r="I18" s="402"/>
    </row>
    <row r="19" spans="1:10" x14ac:dyDescent="0.3">
      <c r="A19" s="493"/>
      <c r="B19" s="545"/>
      <c r="C19" s="545"/>
      <c r="D19" s="545"/>
      <c r="E19" s="545"/>
      <c r="F19" s="545"/>
      <c r="G19" s="545"/>
      <c r="H19" s="545"/>
      <c r="I19" s="545"/>
    </row>
    <row r="20" spans="1:10" x14ac:dyDescent="0.3">
      <c r="A20" s="493"/>
      <c r="B20" s="493"/>
      <c r="C20" s="493"/>
      <c r="D20" s="493"/>
      <c r="E20" s="493"/>
      <c r="F20" s="493"/>
      <c r="G20" s="493"/>
      <c r="H20" s="493"/>
      <c r="I20" s="493"/>
    </row>
    <row r="21" spans="1:10" ht="15" customHeight="1" x14ac:dyDescent="0.3">
      <c r="A21" s="493"/>
      <c r="B21" s="681" t="s">
        <v>93</v>
      </c>
      <c r="C21" s="681" t="s">
        <v>0</v>
      </c>
      <c r="D21" s="681" t="s">
        <v>94</v>
      </c>
      <c r="E21" s="683" t="s">
        <v>95</v>
      </c>
      <c r="F21" s="684"/>
      <c r="G21" s="685"/>
      <c r="H21" s="681" t="s">
        <v>96</v>
      </c>
      <c r="I21" s="681" t="s">
        <v>97</v>
      </c>
    </row>
    <row r="22" spans="1:10" ht="12.75" customHeight="1" x14ac:dyDescent="0.3">
      <c r="A22" s="493"/>
      <c r="B22" s="682"/>
      <c r="C22" s="682"/>
      <c r="D22" s="682"/>
      <c r="E22" s="546" t="s">
        <v>98</v>
      </c>
      <c r="F22" s="546" t="s">
        <v>99</v>
      </c>
      <c r="G22" s="546" t="s">
        <v>100</v>
      </c>
      <c r="H22" s="682"/>
      <c r="I22" s="682"/>
    </row>
    <row r="23" spans="1:10" x14ac:dyDescent="0.3">
      <c r="A23" s="493"/>
      <c r="B23" s="629" t="s">
        <v>101</v>
      </c>
      <c r="C23" s="630"/>
      <c r="D23" s="630"/>
      <c r="E23" s="630"/>
      <c r="F23" s="630"/>
      <c r="G23" s="630"/>
      <c r="H23" s="630"/>
      <c r="I23" s="631"/>
    </row>
    <row r="24" spans="1:10" x14ac:dyDescent="0.3">
      <c r="A24" s="493"/>
      <c r="B24" s="629" t="s">
        <v>38</v>
      </c>
      <c r="C24" s="630"/>
      <c r="D24" s="630"/>
      <c r="E24" s="630"/>
      <c r="F24" s="630"/>
      <c r="G24" s="630"/>
      <c r="H24" s="630"/>
      <c r="I24" s="631"/>
    </row>
    <row r="25" spans="1:10" ht="17.25" customHeight="1" x14ac:dyDescent="0.3">
      <c r="A25" s="493"/>
      <c r="B25" s="643" t="s">
        <v>39</v>
      </c>
      <c r="C25" s="525" t="s">
        <v>5</v>
      </c>
      <c r="D25" s="520">
        <v>200</v>
      </c>
      <c r="E25" s="520">
        <v>17.239999999999998</v>
      </c>
      <c r="F25" s="520">
        <v>26.76</v>
      </c>
      <c r="G25" s="520">
        <v>4.62</v>
      </c>
      <c r="H25" s="520">
        <v>326.16000000000003</v>
      </c>
      <c r="I25" s="520">
        <v>301</v>
      </c>
    </row>
    <row r="26" spans="1:10" ht="17.25" customHeight="1" x14ac:dyDescent="0.3">
      <c r="A26" s="493"/>
      <c r="B26" s="644"/>
      <c r="C26" s="525" t="s">
        <v>58</v>
      </c>
      <c r="D26" s="520">
        <v>60</v>
      </c>
      <c r="E26" s="526">
        <v>4.5599999999999996</v>
      </c>
      <c r="F26" s="526">
        <v>0.48</v>
      </c>
      <c r="G26" s="526">
        <v>29.52</v>
      </c>
      <c r="H26" s="526">
        <v>141</v>
      </c>
      <c r="I26" s="520">
        <v>108</v>
      </c>
    </row>
    <row r="27" spans="1:10" ht="17.25" customHeight="1" x14ac:dyDescent="0.3">
      <c r="A27" s="493"/>
      <c r="B27" s="644"/>
      <c r="C27" s="525" t="s">
        <v>1</v>
      </c>
      <c r="D27" s="520">
        <v>200</v>
      </c>
      <c r="E27" s="527">
        <v>0.1</v>
      </c>
      <c r="F27" s="527">
        <v>0</v>
      </c>
      <c r="G27" s="527">
        <v>15.2</v>
      </c>
      <c r="H27" s="527">
        <v>61</v>
      </c>
      <c r="I27" s="520">
        <v>494</v>
      </c>
    </row>
    <row r="28" spans="1:10" ht="17.25" customHeight="1" x14ac:dyDescent="0.3">
      <c r="A28" s="493"/>
      <c r="B28" s="645"/>
      <c r="C28" s="528" t="s">
        <v>436</v>
      </c>
      <c r="D28" s="527">
        <v>130</v>
      </c>
      <c r="E28" s="529">
        <v>0.99</v>
      </c>
      <c r="F28" s="529">
        <v>0.22</v>
      </c>
      <c r="G28" s="529">
        <v>8.91</v>
      </c>
      <c r="H28" s="529">
        <v>47.3</v>
      </c>
      <c r="I28" s="520"/>
    </row>
    <row r="29" spans="1:10" ht="17.25" customHeight="1" x14ac:dyDescent="0.3">
      <c r="A29" s="493"/>
      <c r="B29" s="625" t="s">
        <v>102</v>
      </c>
      <c r="C29" s="625"/>
      <c r="D29" s="530">
        <f>D25+D26+D27+D28</f>
        <v>590</v>
      </c>
      <c r="E29" s="530">
        <f t="shared" ref="E29:G29" si="0">E25+E26+E27+E28</f>
        <v>22.889999999999997</v>
      </c>
      <c r="F29" s="530">
        <f t="shared" si="0"/>
        <v>27.46</v>
      </c>
      <c r="G29" s="530">
        <f t="shared" si="0"/>
        <v>58.25</v>
      </c>
      <c r="H29" s="530">
        <f>H25+H26+H27+H28</f>
        <v>575.46</v>
      </c>
      <c r="I29" s="551"/>
      <c r="J29" s="524">
        <f>H29/H40</f>
        <v>0.29383290953095803</v>
      </c>
    </row>
    <row r="30" spans="1:10" ht="17.25" customHeight="1" x14ac:dyDescent="0.3">
      <c r="A30" s="493"/>
      <c r="B30" s="626" t="s">
        <v>41</v>
      </c>
      <c r="C30" s="532" t="s">
        <v>218</v>
      </c>
      <c r="D30" s="520">
        <v>120</v>
      </c>
      <c r="E30" s="520">
        <v>1.08</v>
      </c>
      <c r="F30" s="520">
        <v>6.12</v>
      </c>
      <c r="G30" s="520">
        <v>4.32</v>
      </c>
      <c r="H30" s="533">
        <v>76.8</v>
      </c>
      <c r="I30" s="527">
        <v>31</v>
      </c>
    </row>
    <row r="31" spans="1:10" ht="27.6" customHeight="1" x14ac:dyDescent="0.3">
      <c r="A31" s="493"/>
      <c r="B31" s="628"/>
      <c r="C31" s="528" t="s">
        <v>457</v>
      </c>
      <c r="D31" s="527">
        <v>250</v>
      </c>
      <c r="E31" s="527">
        <v>2.7</v>
      </c>
      <c r="F31" s="527">
        <v>2.85</v>
      </c>
      <c r="G31" s="527">
        <v>17.45</v>
      </c>
      <c r="H31" s="526">
        <v>118.25</v>
      </c>
      <c r="I31" s="527">
        <v>103</v>
      </c>
    </row>
    <row r="32" spans="1:10" ht="17.25" customHeight="1" x14ac:dyDescent="0.3">
      <c r="A32" s="493"/>
      <c r="B32" s="628"/>
      <c r="C32" s="528" t="s">
        <v>13</v>
      </c>
      <c r="D32" s="527">
        <v>200</v>
      </c>
      <c r="E32" s="527">
        <v>11.4</v>
      </c>
      <c r="F32" s="527">
        <v>10.46</v>
      </c>
      <c r="G32" s="527">
        <v>49.44</v>
      </c>
      <c r="H32" s="527">
        <v>337.4</v>
      </c>
      <c r="I32" s="527">
        <v>237</v>
      </c>
    </row>
    <row r="33" spans="1:10" ht="17.25" customHeight="1" x14ac:dyDescent="0.3">
      <c r="A33" s="493"/>
      <c r="B33" s="628"/>
      <c r="C33" s="528" t="s">
        <v>224</v>
      </c>
      <c r="D33" s="527">
        <v>100</v>
      </c>
      <c r="E33" s="527">
        <v>15.55</v>
      </c>
      <c r="F33" s="527">
        <v>11.55</v>
      </c>
      <c r="G33" s="527">
        <v>15.7</v>
      </c>
      <c r="H33" s="527">
        <v>228.75</v>
      </c>
      <c r="I33" s="527">
        <v>282</v>
      </c>
    </row>
    <row r="34" spans="1:10" ht="17.25" customHeight="1" x14ac:dyDescent="0.3">
      <c r="A34" s="493"/>
      <c r="B34" s="628"/>
      <c r="C34" s="528" t="s">
        <v>8</v>
      </c>
      <c r="D34" s="520">
        <v>200</v>
      </c>
      <c r="E34" s="520">
        <v>1</v>
      </c>
      <c r="F34" s="520">
        <v>0.2</v>
      </c>
      <c r="G34" s="520">
        <v>0.2</v>
      </c>
      <c r="H34" s="533">
        <v>92</v>
      </c>
      <c r="I34" s="527">
        <v>518</v>
      </c>
    </row>
    <row r="35" spans="1:10" ht="17.25" customHeight="1" x14ac:dyDescent="0.3">
      <c r="A35" s="493"/>
      <c r="B35" s="628"/>
      <c r="C35" s="528" t="s">
        <v>105</v>
      </c>
      <c r="D35" s="527">
        <v>60</v>
      </c>
      <c r="E35" s="526">
        <v>4.2</v>
      </c>
      <c r="F35" s="526">
        <v>0.66</v>
      </c>
      <c r="G35" s="526">
        <v>24.18</v>
      </c>
      <c r="H35" s="526">
        <v>115.8</v>
      </c>
      <c r="I35" s="520">
        <v>516</v>
      </c>
    </row>
    <row r="36" spans="1:10" ht="17.25" customHeight="1" x14ac:dyDescent="0.3">
      <c r="A36" s="493"/>
      <c r="B36" s="625" t="s">
        <v>106</v>
      </c>
      <c r="C36" s="625"/>
      <c r="D36" s="530">
        <f>D30+D31+D32+D33+D34+D35</f>
        <v>930</v>
      </c>
      <c r="E36" s="530">
        <f t="shared" ref="E36:H36" si="1">E30+E31+E32+E33+E34+E35</f>
        <v>35.93</v>
      </c>
      <c r="F36" s="530">
        <f t="shared" si="1"/>
        <v>31.84</v>
      </c>
      <c r="G36" s="530">
        <f t="shared" si="1"/>
        <v>111.28999999999999</v>
      </c>
      <c r="H36" s="530">
        <f t="shared" si="1"/>
        <v>969</v>
      </c>
      <c r="I36" s="533"/>
      <c r="J36" s="524">
        <f>H36/H40</f>
        <v>0.49477650807266932</v>
      </c>
    </row>
    <row r="37" spans="1:10" ht="17.25" customHeight="1" x14ac:dyDescent="0.3">
      <c r="A37" s="493"/>
      <c r="B37" s="626" t="s">
        <v>524</v>
      </c>
      <c r="C37" s="520" t="s">
        <v>525</v>
      </c>
      <c r="D37" s="520">
        <v>200</v>
      </c>
      <c r="E37" s="520">
        <v>5.7</v>
      </c>
      <c r="F37" s="520">
        <v>6.3</v>
      </c>
      <c r="G37" s="520">
        <v>7.8</v>
      </c>
      <c r="H37" s="520">
        <v>114</v>
      </c>
      <c r="I37" s="520">
        <v>280</v>
      </c>
    </row>
    <row r="38" spans="1:10" ht="17.25" customHeight="1" x14ac:dyDescent="0.3">
      <c r="A38" s="493"/>
      <c r="B38" s="627"/>
      <c r="C38" s="520" t="s">
        <v>526</v>
      </c>
      <c r="D38" s="520">
        <v>100</v>
      </c>
      <c r="E38" s="520">
        <v>7</v>
      </c>
      <c r="F38" s="520">
        <v>5</v>
      </c>
      <c r="G38" s="520">
        <v>58</v>
      </c>
      <c r="H38" s="520">
        <v>300</v>
      </c>
      <c r="I38" s="520"/>
    </row>
    <row r="39" spans="1:10" ht="17.25" customHeight="1" x14ac:dyDescent="0.3">
      <c r="A39" s="493"/>
      <c r="B39" s="625" t="s">
        <v>527</v>
      </c>
      <c r="C39" s="625"/>
      <c r="D39" s="551">
        <f>D37+D38</f>
        <v>300</v>
      </c>
      <c r="E39" s="551">
        <f t="shared" ref="E39:H39" si="2">E37+E38</f>
        <v>12.7</v>
      </c>
      <c r="F39" s="551">
        <f t="shared" si="2"/>
        <v>11.3</v>
      </c>
      <c r="G39" s="551">
        <f t="shared" si="2"/>
        <v>65.8</v>
      </c>
      <c r="H39" s="551">
        <f t="shared" si="2"/>
        <v>414</v>
      </c>
      <c r="I39" s="520"/>
      <c r="J39" s="524">
        <f>H39/H40</f>
        <v>0.21139058239637265</v>
      </c>
    </row>
    <row r="40" spans="1:10" ht="17.25" customHeight="1" x14ac:dyDescent="0.3">
      <c r="A40" s="493"/>
      <c r="B40" s="625" t="s">
        <v>107</v>
      </c>
      <c r="C40" s="625"/>
      <c r="D40" s="530">
        <f>D29+D36+D39</f>
        <v>1820</v>
      </c>
      <c r="E40" s="530">
        <f t="shared" ref="E40:H40" si="3">E29+E36+E39</f>
        <v>71.52</v>
      </c>
      <c r="F40" s="530">
        <f t="shared" si="3"/>
        <v>70.599999999999994</v>
      </c>
      <c r="G40" s="530">
        <f t="shared" si="3"/>
        <v>235.33999999999997</v>
      </c>
      <c r="H40" s="530">
        <f t="shared" si="3"/>
        <v>1958.46</v>
      </c>
      <c r="I40" s="530"/>
    </row>
    <row r="41" spans="1:10" ht="17.25" customHeight="1" x14ac:dyDescent="0.3">
      <c r="A41" s="493"/>
      <c r="B41" s="629" t="s">
        <v>46</v>
      </c>
      <c r="C41" s="630"/>
      <c r="D41" s="630"/>
      <c r="E41" s="630"/>
      <c r="F41" s="630"/>
      <c r="G41" s="630"/>
      <c r="H41" s="630"/>
      <c r="I41" s="631"/>
    </row>
    <row r="42" spans="1:10" ht="17.25" customHeight="1" x14ac:dyDescent="0.3">
      <c r="A42" s="493"/>
      <c r="B42" s="640" t="s">
        <v>39</v>
      </c>
      <c r="C42" s="525" t="s">
        <v>122</v>
      </c>
      <c r="D42" s="520" t="s">
        <v>411</v>
      </c>
      <c r="E42" s="520">
        <v>32</v>
      </c>
      <c r="F42" s="520">
        <v>33.6</v>
      </c>
      <c r="G42" s="520">
        <v>31.86</v>
      </c>
      <c r="H42" s="520">
        <v>566.66</v>
      </c>
      <c r="I42" s="520">
        <v>313</v>
      </c>
    </row>
    <row r="43" spans="1:10" ht="17.25" customHeight="1" x14ac:dyDescent="0.3">
      <c r="A43" s="493"/>
      <c r="B43" s="641"/>
      <c r="C43" s="525" t="s">
        <v>119</v>
      </c>
      <c r="D43" s="520">
        <v>50</v>
      </c>
      <c r="E43" s="520">
        <v>3</v>
      </c>
      <c r="F43" s="520">
        <v>10.75</v>
      </c>
      <c r="G43" s="520">
        <v>18.25</v>
      </c>
      <c r="H43" s="520">
        <v>182.5</v>
      </c>
      <c r="I43" s="520">
        <v>1</v>
      </c>
    </row>
    <row r="44" spans="1:10" ht="17.25" customHeight="1" x14ac:dyDescent="0.3">
      <c r="A44" s="493"/>
      <c r="B44" s="641"/>
      <c r="C44" s="534" t="s">
        <v>7</v>
      </c>
      <c r="D44" s="535">
        <v>200</v>
      </c>
      <c r="E44" s="534">
        <v>3.6</v>
      </c>
      <c r="F44" s="534">
        <v>3.3</v>
      </c>
      <c r="G44" s="534">
        <v>25</v>
      </c>
      <c r="H44" s="536">
        <v>144</v>
      </c>
      <c r="I44" s="520">
        <v>496</v>
      </c>
    </row>
    <row r="45" spans="1:10" ht="17.25" hidden="1" customHeight="1" x14ac:dyDescent="0.3">
      <c r="A45" s="493"/>
      <c r="B45" s="642"/>
      <c r="C45" s="528" t="s">
        <v>321</v>
      </c>
      <c r="D45" s="527">
        <v>143</v>
      </c>
      <c r="E45" s="529">
        <v>1.5</v>
      </c>
      <c r="F45" s="529">
        <v>0.5</v>
      </c>
      <c r="G45" s="529">
        <v>21</v>
      </c>
      <c r="H45" s="529">
        <v>96</v>
      </c>
      <c r="I45" s="520">
        <v>112</v>
      </c>
    </row>
    <row r="46" spans="1:10" ht="17.25" customHeight="1" x14ac:dyDescent="0.3">
      <c r="A46" s="493"/>
      <c r="B46" s="625" t="s">
        <v>102</v>
      </c>
      <c r="C46" s="625"/>
      <c r="D46" s="530">
        <f>226+D43+D44</f>
        <v>476</v>
      </c>
      <c r="E46" s="551">
        <f>E42+E43+E44</f>
        <v>38.6</v>
      </c>
      <c r="F46" s="551">
        <f t="shared" ref="F46:H46" si="4">F42+F43+F44</f>
        <v>47.65</v>
      </c>
      <c r="G46" s="551">
        <f t="shared" si="4"/>
        <v>75.11</v>
      </c>
      <c r="H46" s="551">
        <f t="shared" si="4"/>
        <v>893.16</v>
      </c>
      <c r="I46" s="520"/>
      <c r="J46" s="524">
        <f>H46/H56</f>
        <v>0.44784740816510732</v>
      </c>
    </row>
    <row r="47" spans="1:10" ht="17.25" customHeight="1" x14ac:dyDescent="0.3">
      <c r="A47" s="493"/>
      <c r="B47" s="626" t="s">
        <v>41</v>
      </c>
      <c r="C47" s="537" t="s">
        <v>439</v>
      </c>
      <c r="D47" s="527">
        <v>120</v>
      </c>
      <c r="E47" s="527">
        <v>1.32</v>
      </c>
      <c r="F47" s="527">
        <v>0.24</v>
      </c>
      <c r="G47" s="527">
        <v>4.5599999999999996</v>
      </c>
      <c r="H47" s="526">
        <v>26.4</v>
      </c>
      <c r="I47" s="527">
        <v>71</v>
      </c>
    </row>
    <row r="48" spans="1:10" ht="17.25" customHeight="1" x14ac:dyDescent="0.3">
      <c r="A48" s="493"/>
      <c r="B48" s="628"/>
      <c r="C48" s="528" t="s">
        <v>110</v>
      </c>
      <c r="D48" s="527">
        <v>250</v>
      </c>
      <c r="E48" s="527">
        <v>1.75</v>
      </c>
      <c r="F48" s="527">
        <v>4.9800000000000004</v>
      </c>
      <c r="G48" s="527">
        <v>7.78</v>
      </c>
      <c r="H48" s="527">
        <v>83</v>
      </c>
      <c r="I48" s="527">
        <v>142</v>
      </c>
    </row>
    <row r="49" spans="1:11" ht="17.25" customHeight="1" x14ac:dyDescent="0.3">
      <c r="A49" s="493"/>
      <c r="B49" s="628"/>
      <c r="C49" s="528" t="s">
        <v>440</v>
      </c>
      <c r="D49" s="520">
        <v>200</v>
      </c>
      <c r="E49" s="520">
        <v>19</v>
      </c>
      <c r="F49" s="520">
        <v>23.78</v>
      </c>
      <c r="G49" s="520">
        <v>31.56</v>
      </c>
      <c r="H49" s="533">
        <v>418.88</v>
      </c>
      <c r="I49" s="527">
        <v>131</v>
      </c>
    </row>
    <row r="50" spans="1:11" ht="25.2" customHeight="1" x14ac:dyDescent="0.3">
      <c r="A50" s="493"/>
      <c r="B50" s="628"/>
      <c r="C50" s="538" t="s">
        <v>430</v>
      </c>
      <c r="D50" s="520">
        <v>200</v>
      </c>
      <c r="E50" s="520">
        <v>0.2</v>
      </c>
      <c r="F50" s="520">
        <v>0</v>
      </c>
      <c r="G50" s="520">
        <v>19.8</v>
      </c>
      <c r="H50" s="520">
        <v>77</v>
      </c>
      <c r="I50" s="520">
        <v>296</v>
      </c>
    </row>
    <row r="51" spans="1:11" ht="17.25" customHeight="1" x14ac:dyDescent="0.3">
      <c r="A51" s="493"/>
      <c r="B51" s="628"/>
      <c r="C51" s="528" t="s">
        <v>105</v>
      </c>
      <c r="D51" s="527">
        <v>60</v>
      </c>
      <c r="E51" s="526">
        <v>4.2</v>
      </c>
      <c r="F51" s="526">
        <v>0.66</v>
      </c>
      <c r="G51" s="526">
        <v>24.18</v>
      </c>
      <c r="H51" s="526">
        <v>115.8</v>
      </c>
      <c r="I51" s="520">
        <v>516</v>
      </c>
    </row>
    <row r="52" spans="1:11" ht="17.25" customHeight="1" x14ac:dyDescent="0.3">
      <c r="A52" s="493"/>
      <c r="B52" s="625" t="s">
        <v>106</v>
      </c>
      <c r="C52" s="625"/>
      <c r="D52" s="530">
        <f>D47+D48+D49+D50+D51</f>
        <v>830</v>
      </c>
      <c r="E52" s="530">
        <f t="shared" ref="E52:G52" si="5">E47+E48+E49+E50+E51</f>
        <v>26.47</v>
      </c>
      <c r="F52" s="530">
        <f t="shared" si="5"/>
        <v>29.66</v>
      </c>
      <c r="G52" s="530">
        <f t="shared" si="5"/>
        <v>87.88</v>
      </c>
      <c r="H52" s="530">
        <f>H47+H48+H49+H50+H51</f>
        <v>721.07999999999993</v>
      </c>
      <c r="I52" s="520">
        <v>516</v>
      </c>
      <c r="J52" s="523">
        <f>H52/H56</f>
        <v>0.3615632239237041</v>
      </c>
      <c r="K52">
        <v>4</v>
      </c>
    </row>
    <row r="53" spans="1:11" ht="17.25" customHeight="1" x14ac:dyDescent="0.3">
      <c r="A53" s="493"/>
      <c r="B53" s="626" t="s">
        <v>524</v>
      </c>
      <c r="C53" s="538" t="s">
        <v>530</v>
      </c>
      <c r="D53" s="520">
        <v>200</v>
      </c>
      <c r="E53" s="520">
        <v>3.16</v>
      </c>
      <c r="F53" s="520">
        <v>2.68</v>
      </c>
      <c r="G53" s="520">
        <v>15.94</v>
      </c>
      <c r="H53" s="520">
        <v>100.6</v>
      </c>
      <c r="I53" s="520">
        <v>379</v>
      </c>
    </row>
    <row r="54" spans="1:11" ht="17.25" customHeight="1" x14ac:dyDescent="0.3">
      <c r="A54" s="493"/>
      <c r="B54" s="627"/>
      <c r="C54" s="520" t="s">
        <v>528</v>
      </c>
      <c r="D54" s="520">
        <v>65</v>
      </c>
      <c r="E54" s="520">
        <v>4.55</v>
      </c>
      <c r="F54" s="520">
        <v>13.65</v>
      </c>
      <c r="G54" s="520">
        <v>34.450000000000003</v>
      </c>
      <c r="H54" s="520">
        <v>279.5</v>
      </c>
      <c r="I54" s="520"/>
    </row>
    <row r="55" spans="1:11" ht="17.25" customHeight="1" x14ac:dyDescent="0.3">
      <c r="A55" s="493"/>
      <c r="B55" s="625" t="s">
        <v>527</v>
      </c>
      <c r="C55" s="625"/>
      <c r="D55" s="551">
        <f>D53+D54</f>
        <v>265</v>
      </c>
      <c r="E55" s="551">
        <f t="shared" ref="E55:H55" si="6">E53+E54</f>
        <v>7.71</v>
      </c>
      <c r="F55" s="551">
        <f t="shared" si="6"/>
        <v>16.330000000000002</v>
      </c>
      <c r="G55" s="551">
        <f t="shared" si="6"/>
        <v>50.39</v>
      </c>
      <c r="H55" s="551">
        <f t="shared" si="6"/>
        <v>380.1</v>
      </c>
      <c r="I55" s="520"/>
      <c r="J55" s="523">
        <f>H55/H56</f>
        <v>0.19058936791118872</v>
      </c>
      <c r="K55">
        <v>1</v>
      </c>
    </row>
    <row r="56" spans="1:11" ht="17.25" customHeight="1" x14ac:dyDescent="0.3">
      <c r="A56" s="493"/>
      <c r="B56" s="625" t="s">
        <v>107</v>
      </c>
      <c r="C56" s="625"/>
      <c r="D56" s="530">
        <f>D46+D52+D55</f>
        <v>1571</v>
      </c>
      <c r="E56" s="530">
        <f t="shared" ref="E56:H56" si="7">E46+E52+E55</f>
        <v>72.779999999999987</v>
      </c>
      <c r="F56" s="530">
        <f t="shared" si="7"/>
        <v>93.64</v>
      </c>
      <c r="G56" s="530">
        <f t="shared" si="7"/>
        <v>213.38</v>
      </c>
      <c r="H56" s="530">
        <f t="shared" si="7"/>
        <v>1994.3399999999997</v>
      </c>
      <c r="I56" s="551"/>
    </row>
    <row r="57" spans="1:11" ht="17.25" customHeight="1" x14ac:dyDescent="0.3">
      <c r="A57" s="493"/>
      <c r="B57" s="629" t="s">
        <v>55</v>
      </c>
      <c r="C57" s="630"/>
      <c r="D57" s="630"/>
      <c r="E57" s="630"/>
      <c r="F57" s="630"/>
      <c r="G57" s="630"/>
      <c r="H57" s="630"/>
      <c r="I57" s="631"/>
    </row>
    <row r="58" spans="1:11" ht="28.2" customHeight="1" x14ac:dyDescent="0.3">
      <c r="A58" s="493"/>
      <c r="B58" s="626" t="s">
        <v>39</v>
      </c>
      <c r="C58" s="528" t="s">
        <v>441</v>
      </c>
      <c r="D58" s="527">
        <v>200</v>
      </c>
      <c r="E58" s="527">
        <v>5.7</v>
      </c>
      <c r="F58" s="527">
        <v>5.26</v>
      </c>
      <c r="G58" s="527">
        <v>18.98</v>
      </c>
      <c r="H58" s="527">
        <v>146</v>
      </c>
      <c r="I58" s="520">
        <v>165</v>
      </c>
    </row>
    <row r="59" spans="1:11" ht="15.6" customHeight="1" x14ac:dyDescent="0.3">
      <c r="A59" s="493"/>
      <c r="B59" s="628"/>
      <c r="C59" s="525" t="s">
        <v>37</v>
      </c>
      <c r="D59" s="520">
        <v>50</v>
      </c>
      <c r="E59" s="520">
        <v>6.25</v>
      </c>
      <c r="F59" s="520">
        <v>3.75</v>
      </c>
      <c r="G59" s="520">
        <v>18.13</v>
      </c>
      <c r="H59" s="520">
        <v>133.75</v>
      </c>
      <c r="I59" s="520">
        <v>3</v>
      </c>
    </row>
    <row r="60" spans="1:11" ht="15.75" customHeight="1" x14ac:dyDescent="0.3">
      <c r="A60" s="493"/>
      <c r="B60" s="628"/>
      <c r="C60" s="520" t="s">
        <v>463</v>
      </c>
      <c r="D60" s="527">
        <v>200</v>
      </c>
      <c r="E60" s="527">
        <v>0.1</v>
      </c>
      <c r="F60" s="527">
        <v>0.04</v>
      </c>
      <c r="G60" s="527">
        <v>9.9</v>
      </c>
      <c r="H60" s="526">
        <v>35</v>
      </c>
      <c r="I60" s="520">
        <v>268</v>
      </c>
    </row>
    <row r="61" spans="1:11" ht="15.75" customHeight="1" x14ac:dyDescent="0.3">
      <c r="A61" s="493"/>
      <c r="B61" s="627"/>
      <c r="C61" s="528" t="s">
        <v>321</v>
      </c>
      <c r="D61" s="527">
        <v>130</v>
      </c>
      <c r="E61" s="529">
        <v>1.65</v>
      </c>
      <c r="F61" s="529">
        <v>0.55000000000000004</v>
      </c>
      <c r="G61" s="529">
        <v>23.1</v>
      </c>
      <c r="H61" s="529">
        <v>105.6</v>
      </c>
      <c r="I61" s="520"/>
    </row>
    <row r="62" spans="1:11" ht="17.25" customHeight="1" x14ac:dyDescent="0.3">
      <c r="A62" s="493"/>
      <c r="B62" s="625" t="s">
        <v>102</v>
      </c>
      <c r="C62" s="625"/>
      <c r="D62" s="530">
        <f>D58+D59+D60+D61</f>
        <v>580</v>
      </c>
      <c r="E62" s="530">
        <f t="shared" ref="E62:H62" si="8">E58+E59+E60+E61</f>
        <v>13.7</v>
      </c>
      <c r="F62" s="530">
        <f t="shared" si="8"/>
        <v>9.6</v>
      </c>
      <c r="G62" s="530">
        <f t="shared" si="8"/>
        <v>70.11</v>
      </c>
      <c r="H62" s="530">
        <f t="shared" si="8"/>
        <v>420.35</v>
      </c>
      <c r="I62" s="520"/>
      <c r="J62" s="524">
        <f>H62/H73</f>
        <v>0.32962164281513429</v>
      </c>
    </row>
    <row r="63" spans="1:11" ht="17.25" customHeight="1" x14ac:dyDescent="0.3">
      <c r="A63" s="493"/>
      <c r="B63" s="626" t="s">
        <v>41</v>
      </c>
      <c r="C63" s="532" t="s">
        <v>414</v>
      </c>
      <c r="D63" s="520">
        <v>120</v>
      </c>
      <c r="E63" s="520">
        <v>0.84</v>
      </c>
      <c r="F63" s="520">
        <v>0.12</v>
      </c>
      <c r="G63" s="520">
        <v>2.2799999999999998</v>
      </c>
      <c r="H63" s="533">
        <v>14.4</v>
      </c>
      <c r="I63" s="527">
        <v>71</v>
      </c>
    </row>
    <row r="64" spans="1:11" ht="28.2" customHeight="1" x14ac:dyDescent="0.3">
      <c r="A64" s="493"/>
      <c r="B64" s="628"/>
      <c r="C64" s="528" t="s">
        <v>443</v>
      </c>
      <c r="D64" s="527">
        <v>250</v>
      </c>
      <c r="E64" s="526">
        <v>2.68</v>
      </c>
      <c r="F64" s="526">
        <v>2.5</v>
      </c>
      <c r="G64" s="526">
        <v>19.329999999999998</v>
      </c>
      <c r="H64" s="526">
        <v>112.5</v>
      </c>
      <c r="I64" s="527">
        <v>61</v>
      </c>
    </row>
    <row r="65" spans="1:10" ht="17.25" customHeight="1" x14ac:dyDescent="0.3">
      <c r="A65" s="493"/>
      <c r="B65" s="628"/>
      <c r="C65" s="528" t="s">
        <v>114</v>
      </c>
      <c r="D65" s="527">
        <v>200</v>
      </c>
      <c r="E65" s="527">
        <v>7.54</v>
      </c>
      <c r="F65" s="527">
        <v>0.9</v>
      </c>
      <c r="G65" s="527">
        <v>38.72</v>
      </c>
      <c r="H65" s="526">
        <v>193.2</v>
      </c>
      <c r="I65" s="527">
        <v>291</v>
      </c>
    </row>
    <row r="66" spans="1:10" ht="17.25" customHeight="1" x14ac:dyDescent="0.3">
      <c r="A66" s="493"/>
      <c r="B66" s="628"/>
      <c r="C66" s="528" t="s">
        <v>442</v>
      </c>
      <c r="D66" s="527">
        <v>100</v>
      </c>
      <c r="E66" s="527">
        <v>10.64</v>
      </c>
      <c r="F66" s="527">
        <v>28.19</v>
      </c>
      <c r="G66" s="527">
        <v>2.89</v>
      </c>
      <c r="H66" s="526">
        <v>309</v>
      </c>
      <c r="I66" s="527">
        <v>260</v>
      </c>
    </row>
    <row r="67" spans="1:10" ht="15.6" customHeight="1" x14ac:dyDescent="0.3">
      <c r="A67" s="493"/>
      <c r="B67" s="628"/>
      <c r="C67" s="538" t="s">
        <v>482</v>
      </c>
      <c r="D67" s="520">
        <v>200</v>
      </c>
      <c r="E67" s="520">
        <v>0.5</v>
      </c>
      <c r="F67" s="520">
        <v>0</v>
      </c>
      <c r="G67" s="520">
        <v>27</v>
      </c>
      <c r="H67" s="520">
        <v>110</v>
      </c>
      <c r="I67" s="520">
        <v>508</v>
      </c>
    </row>
    <row r="68" spans="1:10" ht="17.25" customHeight="1" x14ac:dyDescent="0.3">
      <c r="A68" s="493"/>
      <c r="B68" s="628"/>
      <c r="C68" s="528" t="s">
        <v>105</v>
      </c>
      <c r="D68" s="527">
        <v>60</v>
      </c>
      <c r="E68" s="526">
        <v>4.2</v>
      </c>
      <c r="F68" s="526">
        <v>0.66</v>
      </c>
      <c r="G68" s="526">
        <v>24.18</v>
      </c>
      <c r="H68" s="526">
        <v>115.8</v>
      </c>
      <c r="I68" s="520">
        <v>516</v>
      </c>
    </row>
    <row r="69" spans="1:10" ht="17.25" customHeight="1" x14ac:dyDescent="0.3">
      <c r="A69" s="493"/>
      <c r="B69" s="625" t="s">
        <v>106</v>
      </c>
      <c r="C69" s="625"/>
      <c r="D69" s="530">
        <f>D63+D64+D65+D66+D67+D68</f>
        <v>930</v>
      </c>
      <c r="E69" s="530">
        <f t="shared" ref="E69:H69" si="9">E63+E64+E65+E66+E67+E68</f>
        <v>26.400000000000002</v>
      </c>
      <c r="F69" s="530">
        <f t="shared" si="9"/>
        <v>32.369999999999997</v>
      </c>
      <c r="G69" s="530">
        <f t="shared" si="9"/>
        <v>114.4</v>
      </c>
      <c r="H69" s="530">
        <f t="shared" si="9"/>
        <v>854.9</v>
      </c>
      <c r="I69" s="520"/>
      <c r="J69" s="524">
        <f>H69/H73</f>
        <v>0.67037835718486571</v>
      </c>
    </row>
    <row r="70" spans="1:10" ht="17.399999999999999" customHeight="1" x14ac:dyDescent="0.3">
      <c r="A70" s="493"/>
      <c r="B70" s="626" t="s">
        <v>524</v>
      </c>
      <c r="C70" s="520" t="s">
        <v>525</v>
      </c>
      <c r="D70" s="520">
        <v>200</v>
      </c>
      <c r="E70" s="520">
        <v>5.7</v>
      </c>
      <c r="F70" s="520">
        <v>6.3</v>
      </c>
      <c r="G70" s="520">
        <v>7.8</v>
      </c>
      <c r="H70" s="520">
        <v>114</v>
      </c>
      <c r="I70" s="520">
        <v>280</v>
      </c>
    </row>
    <row r="71" spans="1:10" ht="17.399999999999999" customHeight="1" x14ac:dyDescent="0.3">
      <c r="A71" s="493"/>
      <c r="B71" s="627"/>
      <c r="C71" s="520" t="s">
        <v>529</v>
      </c>
      <c r="D71" s="520">
        <v>70</v>
      </c>
      <c r="E71" s="520">
        <v>5.6</v>
      </c>
      <c r="F71" s="520">
        <v>7.28</v>
      </c>
      <c r="G71" s="520">
        <v>46.2</v>
      </c>
      <c r="H71" s="520">
        <v>273.7</v>
      </c>
      <c r="I71" s="520"/>
    </row>
    <row r="72" spans="1:10" ht="17.399999999999999" customHeight="1" x14ac:dyDescent="0.3">
      <c r="A72" s="493"/>
      <c r="B72" s="625" t="s">
        <v>527</v>
      </c>
      <c r="C72" s="625"/>
      <c r="D72" s="551">
        <f>D70+D71</f>
        <v>270</v>
      </c>
      <c r="E72" s="551">
        <f t="shared" ref="E72:H72" si="10">E70+E71</f>
        <v>11.3</v>
      </c>
      <c r="F72" s="551">
        <f t="shared" si="10"/>
        <v>13.58</v>
      </c>
      <c r="G72" s="551">
        <f t="shared" si="10"/>
        <v>54</v>
      </c>
      <c r="H72" s="551">
        <f t="shared" si="10"/>
        <v>387.7</v>
      </c>
      <c r="I72" s="520"/>
      <c r="J72" s="524">
        <f>H72/H73</f>
        <v>0.30401881983924722</v>
      </c>
    </row>
    <row r="73" spans="1:10" ht="17.25" customHeight="1" x14ac:dyDescent="0.3">
      <c r="A73" s="493"/>
      <c r="B73" s="625" t="s">
        <v>107</v>
      </c>
      <c r="C73" s="625"/>
      <c r="D73" s="530">
        <f>D62+D69</f>
        <v>1510</v>
      </c>
      <c r="E73" s="530">
        <f>E62+E69</f>
        <v>40.1</v>
      </c>
      <c r="F73" s="530">
        <f>F62+F69</f>
        <v>41.97</v>
      </c>
      <c r="G73" s="530">
        <f>G62+G69</f>
        <v>184.51</v>
      </c>
      <c r="H73" s="530">
        <f>H62+H69</f>
        <v>1275.25</v>
      </c>
      <c r="I73" s="551"/>
    </row>
    <row r="74" spans="1:10" ht="17.25" customHeight="1" x14ac:dyDescent="0.3">
      <c r="A74" s="493"/>
      <c r="B74" s="629" t="s">
        <v>61</v>
      </c>
      <c r="C74" s="630"/>
      <c r="D74" s="630"/>
      <c r="E74" s="630"/>
      <c r="F74" s="630"/>
      <c r="G74" s="630"/>
      <c r="H74" s="630"/>
      <c r="I74" s="631"/>
    </row>
    <row r="75" spans="1:10" ht="17.25" customHeight="1" x14ac:dyDescent="0.3">
      <c r="A75" s="493"/>
      <c r="B75" s="634" t="s">
        <v>39</v>
      </c>
      <c r="C75" s="537" t="s">
        <v>116</v>
      </c>
      <c r="D75" s="527">
        <v>200</v>
      </c>
      <c r="E75" s="533">
        <v>6.2</v>
      </c>
      <c r="F75" s="533">
        <v>7.46</v>
      </c>
      <c r="G75" s="533">
        <v>30.86</v>
      </c>
      <c r="H75" s="533">
        <v>215.4</v>
      </c>
      <c r="I75" s="520">
        <v>262</v>
      </c>
    </row>
    <row r="76" spans="1:10" ht="17.25" customHeight="1" x14ac:dyDescent="0.3">
      <c r="A76" s="493"/>
      <c r="B76" s="635"/>
      <c r="C76" s="525" t="s">
        <v>119</v>
      </c>
      <c r="D76" s="520">
        <v>50</v>
      </c>
      <c r="E76" s="520">
        <v>3</v>
      </c>
      <c r="F76" s="520">
        <v>10.75</v>
      </c>
      <c r="G76" s="520">
        <v>18.25</v>
      </c>
      <c r="H76" s="520">
        <v>182.5</v>
      </c>
      <c r="I76" s="520">
        <v>1</v>
      </c>
    </row>
    <row r="77" spans="1:10" ht="17.25" customHeight="1" x14ac:dyDescent="0.3">
      <c r="A77" s="493"/>
      <c r="B77" s="635"/>
      <c r="C77" s="525" t="s">
        <v>1</v>
      </c>
      <c r="D77" s="520">
        <v>200</v>
      </c>
      <c r="E77" s="527">
        <v>0.1</v>
      </c>
      <c r="F77" s="527">
        <v>0</v>
      </c>
      <c r="G77" s="527">
        <v>15.2</v>
      </c>
      <c r="H77" s="527">
        <v>61</v>
      </c>
      <c r="I77" s="520">
        <v>494</v>
      </c>
    </row>
    <row r="78" spans="1:10" ht="17.25" hidden="1" customHeight="1" x14ac:dyDescent="0.3">
      <c r="A78" s="493"/>
      <c r="B78" s="636"/>
      <c r="C78" s="528" t="s">
        <v>321</v>
      </c>
      <c r="D78" s="527">
        <v>150</v>
      </c>
      <c r="E78" s="529">
        <v>1.5</v>
      </c>
      <c r="F78" s="529">
        <v>0.5</v>
      </c>
      <c r="G78" s="529">
        <v>21</v>
      </c>
      <c r="H78" s="529">
        <v>96</v>
      </c>
      <c r="I78" s="520">
        <v>112</v>
      </c>
    </row>
    <row r="79" spans="1:10" ht="17.25" customHeight="1" x14ac:dyDescent="0.3">
      <c r="A79" s="493"/>
      <c r="B79" s="625" t="s">
        <v>102</v>
      </c>
      <c r="C79" s="625"/>
      <c r="D79" s="530">
        <f>D75+D76+D77</f>
        <v>450</v>
      </c>
      <c r="E79" s="530">
        <f t="shared" ref="E79:H79" si="11">E75+E76+E77</f>
        <v>9.2999999999999989</v>
      </c>
      <c r="F79" s="530">
        <f t="shared" si="11"/>
        <v>18.21</v>
      </c>
      <c r="G79" s="530">
        <f t="shared" si="11"/>
        <v>64.31</v>
      </c>
      <c r="H79" s="530">
        <f t="shared" si="11"/>
        <v>458.9</v>
      </c>
      <c r="I79" s="520"/>
      <c r="J79" s="524">
        <f>H79/H90</f>
        <v>0.36112531969309464</v>
      </c>
    </row>
    <row r="80" spans="1:10" ht="17.25" customHeight="1" x14ac:dyDescent="0.3">
      <c r="A80" s="493"/>
      <c r="B80" s="632" t="s">
        <v>41</v>
      </c>
      <c r="C80" s="532" t="s">
        <v>218</v>
      </c>
      <c r="D80" s="520">
        <v>120</v>
      </c>
      <c r="E80" s="520">
        <v>1.08</v>
      </c>
      <c r="F80" s="520">
        <v>6.12</v>
      </c>
      <c r="G80" s="520">
        <v>4.32</v>
      </c>
      <c r="H80" s="533">
        <v>76.8</v>
      </c>
      <c r="I80" s="527">
        <v>31</v>
      </c>
    </row>
    <row r="81" spans="1:10" ht="25.5" customHeight="1" x14ac:dyDescent="0.3">
      <c r="A81" s="493"/>
      <c r="B81" s="633"/>
      <c r="C81" s="528" t="s">
        <v>457</v>
      </c>
      <c r="D81" s="527">
        <v>250</v>
      </c>
      <c r="E81" s="527">
        <v>2.7</v>
      </c>
      <c r="F81" s="527">
        <v>2.85</v>
      </c>
      <c r="G81" s="527">
        <v>17.45</v>
      </c>
      <c r="H81" s="526">
        <v>118.25</v>
      </c>
      <c r="I81" s="527">
        <v>103</v>
      </c>
    </row>
    <row r="82" spans="1:10" ht="17.25" customHeight="1" x14ac:dyDescent="0.3">
      <c r="A82" s="493"/>
      <c r="B82" s="633"/>
      <c r="C82" s="528" t="s">
        <v>44</v>
      </c>
      <c r="D82" s="527">
        <v>200</v>
      </c>
      <c r="E82" s="527">
        <v>4.2</v>
      </c>
      <c r="F82" s="527">
        <v>8.8000000000000007</v>
      </c>
      <c r="G82" s="527">
        <v>21.8</v>
      </c>
      <c r="H82" s="527">
        <v>184</v>
      </c>
      <c r="I82" s="527">
        <v>429</v>
      </c>
    </row>
    <row r="83" spans="1:10" ht="22.2" customHeight="1" x14ac:dyDescent="0.3">
      <c r="A83" s="493"/>
      <c r="B83" s="633"/>
      <c r="C83" s="528" t="s">
        <v>506</v>
      </c>
      <c r="D83" s="527">
        <v>200</v>
      </c>
      <c r="E83" s="527">
        <v>28.7</v>
      </c>
      <c r="F83" s="527">
        <v>7.9</v>
      </c>
      <c r="G83" s="527">
        <v>9.5</v>
      </c>
      <c r="H83" s="527">
        <v>225</v>
      </c>
      <c r="I83" s="527">
        <v>78</v>
      </c>
    </row>
    <row r="84" spans="1:10" ht="17.25" customHeight="1" x14ac:dyDescent="0.3">
      <c r="A84" s="493"/>
      <c r="B84" s="633"/>
      <c r="C84" s="528" t="s">
        <v>8</v>
      </c>
      <c r="D84" s="520">
        <v>200</v>
      </c>
      <c r="E84" s="520">
        <v>1</v>
      </c>
      <c r="F84" s="520">
        <v>0.2</v>
      </c>
      <c r="G84" s="520">
        <v>0.2</v>
      </c>
      <c r="H84" s="533">
        <v>92</v>
      </c>
      <c r="I84" s="527">
        <v>518</v>
      </c>
    </row>
    <row r="85" spans="1:10" ht="17.25" customHeight="1" x14ac:dyDescent="0.3">
      <c r="A85" s="493"/>
      <c r="B85" s="633"/>
      <c r="C85" s="528" t="s">
        <v>105</v>
      </c>
      <c r="D85" s="527">
        <v>60</v>
      </c>
      <c r="E85" s="526">
        <v>4.2</v>
      </c>
      <c r="F85" s="526">
        <v>0.66</v>
      </c>
      <c r="G85" s="526">
        <v>24.18</v>
      </c>
      <c r="H85" s="526">
        <v>115.8</v>
      </c>
      <c r="I85" s="520">
        <v>516</v>
      </c>
    </row>
    <row r="86" spans="1:10" ht="15.6" customHeight="1" x14ac:dyDescent="0.3">
      <c r="A86" s="493"/>
      <c r="B86" s="625" t="s">
        <v>106</v>
      </c>
      <c r="C86" s="625"/>
      <c r="D86" s="530">
        <f>D80+D81+D82+D83+D84+D85</f>
        <v>1030</v>
      </c>
      <c r="E86" s="530">
        <f t="shared" ref="E86:H86" si="12">E80+E81+E82+E83+E84+E85</f>
        <v>41.88</v>
      </c>
      <c r="F86" s="530">
        <f t="shared" si="12"/>
        <v>26.53</v>
      </c>
      <c r="G86" s="530">
        <f t="shared" si="12"/>
        <v>77.45</v>
      </c>
      <c r="H86" s="530">
        <f t="shared" si="12"/>
        <v>811.84999999999991</v>
      </c>
      <c r="I86" s="520"/>
      <c r="J86" s="524">
        <f>H86/H90</f>
        <v>0.63887468030690531</v>
      </c>
    </row>
    <row r="87" spans="1:10" ht="17.25" customHeight="1" x14ac:dyDescent="0.3">
      <c r="A87" s="493"/>
      <c r="B87" s="626" t="s">
        <v>524</v>
      </c>
      <c r="C87" s="538" t="s">
        <v>530</v>
      </c>
      <c r="D87" s="520">
        <v>200</v>
      </c>
      <c r="E87" s="520">
        <v>3.16</v>
      </c>
      <c r="F87" s="520">
        <v>2.68</v>
      </c>
      <c r="G87" s="520">
        <v>15.94</v>
      </c>
      <c r="H87" s="520">
        <v>100.6</v>
      </c>
      <c r="I87" s="520">
        <v>379</v>
      </c>
    </row>
    <row r="88" spans="1:10" ht="27" customHeight="1" x14ac:dyDescent="0.3">
      <c r="A88" s="493"/>
      <c r="B88" s="627"/>
      <c r="C88" s="529" t="s">
        <v>531</v>
      </c>
      <c r="D88" s="520">
        <v>70</v>
      </c>
      <c r="E88" s="520">
        <v>7.78</v>
      </c>
      <c r="F88" s="520">
        <v>8.3000000000000007</v>
      </c>
      <c r="G88" s="520">
        <v>29.9</v>
      </c>
      <c r="H88" s="520">
        <v>225.87</v>
      </c>
      <c r="I88" s="520"/>
    </row>
    <row r="89" spans="1:10" ht="17.25" customHeight="1" x14ac:dyDescent="0.3">
      <c r="A89" s="493"/>
      <c r="B89" s="625" t="s">
        <v>527</v>
      </c>
      <c r="C89" s="625"/>
      <c r="D89" s="551">
        <f>D87+D88</f>
        <v>270</v>
      </c>
      <c r="E89" s="551">
        <f t="shared" ref="E89:H89" si="13">E87+E88</f>
        <v>10.940000000000001</v>
      </c>
      <c r="F89" s="551">
        <f t="shared" si="13"/>
        <v>10.98</v>
      </c>
      <c r="G89" s="551">
        <f t="shared" si="13"/>
        <v>45.839999999999996</v>
      </c>
      <c r="H89" s="551">
        <f t="shared" si="13"/>
        <v>326.47000000000003</v>
      </c>
      <c r="I89" s="520"/>
      <c r="J89" s="524">
        <f>H89/H90</f>
        <v>0.2569112728703522</v>
      </c>
    </row>
    <row r="90" spans="1:10" ht="17.25" customHeight="1" x14ac:dyDescent="0.3">
      <c r="A90" s="493"/>
      <c r="B90" s="625" t="s">
        <v>107</v>
      </c>
      <c r="C90" s="625"/>
      <c r="D90" s="530">
        <f>D79+D86</f>
        <v>1480</v>
      </c>
      <c r="E90" s="530">
        <f>E79+E86</f>
        <v>51.18</v>
      </c>
      <c r="F90" s="530">
        <f>F79+F86</f>
        <v>44.74</v>
      </c>
      <c r="G90" s="530">
        <f>G79+G86</f>
        <v>141.76</v>
      </c>
      <c r="H90" s="530">
        <f>H79+H86</f>
        <v>1270.75</v>
      </c>
      <c r="I90" s="551"/>
    </row>
    <row r="91" spans="1:10" ht="17.25" customHeight="1" x14ac:dyDescent="0.3">
      <c r="A91" s="493"/>
      <c r="B91" s="629" t="s">
        <v>54</v>
      </c>
      <c r="C91" s="630"/>
      <c r="D91" s="630"/>
      <c r="E91" s="630"/>
      <c r="F91" s="630"/>
      <c r="G91" s="630"/>
      <c r="H91" s="630"/>
      <c r="I91" s="631"/>
    </row>
    <row r="92" spans="1:10" ht="17.25" customHeight="1" x14ac:dyDescent="0.3">
      <c r="A92" s="493"/>
      <c r="B92" s="626" t="s">
        <v>39</v>
      </c>
      <c r="C92" s="539" t="s">
        <v>118</v>
      </c>
      <c r="D92" s="540">
        <v>200</v>
      </c>
      <c r="E92" s="533">
        <v>5.62</v>
      </c>
      <c r="F92" s="533">
        <v>7.78</v>
      </c>
      <c r="G92" s="540">
        <v>39.020000000000003</v>
      </c>
      <c r="H92" s="533">
        <v>249.72</v>
      </c>
      <c r="I92" s="520">
        <v>181</v>
      </c>
    </row>
    <row r="93" spans="1:10" ht="17.25" customHeight="1" x14ac:dyDescent="0.3">
      <c r="A93" s="493"/>
      <c r="B93" s="628"/>
      <c r="C93" s="525" t="s">
        <v>37</v>
      </c>
      <c r="D93" s="520">
        <v>50</v>
      </c>
      <c r="E93" s="520">
        <v>6.25</v>
      </c>
      <c r="F93" s="520">
        <v>3.75</v>
      </c>
      <c r="G93" s="520">
        <v>18.13</v>
      </c>
      <c r="H93" s="520">
        <v>133.75</v>
      </c>
      <c r="I93" s="520">
        <v>3</v>
      </c>
    </row>
    <row r="94" spans="1:10" ht="17.25" customHeight="1" x14ac:dyDescent="0.3">
      <c r="A94" s="493"/>
      <c r="B94" s="628"/>
      <c r="C94" s="534" t="s">
        <v>7</v>
      </c>
      <c r="D94" s="535">
        <v>200</v>
      </c>
      <c r="E94" s="534">
        <v>3.6</v>
      </c>
      <c r="F94" s="534">
        <v>3.3</v>
      </c>
      <c r="G94" s="534">
        <v>25</v>
      </c>
      <c r="H94" s="536">
        <v>144</v>
      </c>
      <c r="I94" s="520">
        <v>496</v>
      </c>
    </row>
    <row r="95" spans="1:10" ht="17.25" customHeight="1" x14ac:dyDescent="0.3">
      <c r="A95" s="493"/>
      <c r="B95" s="552"/>
      <c r="C95" s="528" t="s">
        <v>436</v>
      </c>
      <c r="D95" s="527">
        <v>130</v>
      </c>
      <c r="E95" s="529">
        <v>0.99</v>
      </c>
      <c r="F95" s="529">
        <v>0.22</v>
      </c>
      <c r="G95" s="529">
        <v>8.91</v>
      </c>
      <c r="H95" s="529">
        <v>47.3</v>
      </c>
      <c r="I95" s="520"/>
    </row>
    <row r="96" spans="1:10" ht="17.25" customHeight="1" x14ac:dyDescent="0.3">
      <c r="A96" s="493"/>
      <c r="B96" s="625" t="s">
        <v>102</v>
      </c>
      <c r="C96" s="625"/>
      <c r="D96" s="530">
        <f>D92+D93+D94+D95</f>
        <v>580</v>
      </c>
      <c r="E96" s="530">
        <f t="shared" ref="E96:H96" si="14">E92+E93+E94</f>
        <v>15.47</v>
      </c>
      <c r="F96" s="530">
        <f t="shared" si="14"/>
        <v>14.830000000000002</v>
      </c>
      <c r="G96" s="530">
        <f t="shared" si="14"/>
        <v>82.15</v>
      </c>
      <c r="H96" s="530">
        <f t="shared" si="14"/>
        <v>527.47</v>
      </c>
      <c r="I96" s="520"/>
      <c r="J96" s="524">
        <f>H96/H107</f>
        <v>0.3783669399671466</v>
      </c>
    </row>
    <row r="97" spans="1:10" ht="17.25" customHeight="1" x14ac:dyDescent="0.3">
      <c r="A97" s="493"/>
      <c r="B97" s="626" t="s">
        <v>41</v>
      </c>
      <c r="C97" s="537" t="s">
        <v>414</v>
      </c>
      <c r="D97" s="520">
        <v>120</v>
      </c>
      <c r="E97" s="520">
        <v>0.84</v>
      </c>
      <c r="F97" s="520">
        <v>0.12</v>
      </c>
      <c r="G97" s="520">
        <v>2.2799999999999998</v>
      </c>
      <c r="H97" s="533">
        <v>14.4</v>
      </c>
      <c r="I97" s="527">
        <v>71</v>
      </c>
    </row>
    <row r="98" spans="1:10" ht="17.25" customHeight="1" x14ac:dyDescent="0.3">
      <c r="A98" s="493"/>
      <c r="B98" s="628"/>
      <c r="C98" s="528" t="s">
        <v>120</v>
      </c>
      <c r="D98" s="527">
        <v>250</v>
      </c>
      <c r="E98" s="527">
        <v>1.83</v>
      </c>
      <c r="F98" s="527">
        <v>5</v>
      </c>
      <c r="G98" s="527">
        <v>10.65</v>
      </c>
      <c r="H98" s="526">
        <v>95</v>
      </c>
      <c r="I98" s="527">
        <v>128</v>
      </c>
    </row>
    <row r="99" spans="1:10" ht="17.25" customHeight="1" x14ac:dyDescent="0.3">
      <c r="A99" s="493"/>
      <c r="B99" s="628"/>
      <c r="C99" s="528" t="s">
        <v>13</v>
      </c>
      <c r="D99" s="527">
        <v>200</v>
      </c>
      <c r="E99" s="527">
        <v>11.4</v>
      </c>
      <c r="F99" s="527">
        <v>10.46</v>
      </c>
      <c r="G99" s="527">
        <v>49.44</v>
      </c>
      <c r="H99" s="527">
        <v>337.4</v>
      </c>
      <c r="I99" s="527">
        <v>237</v>
      </c>
    </row>
    <row r="100" spans="1:10" ht="17.25" customHeight="1" x14ac:dyDescent="0.3">
      <c r="A100" s="493"/>
      <c r="B100" s="628"/>
      <c r="C100" s="528" t="s">
        <v>124</v>
      </c>
      <c r="D100" s="527">
        <v>100</v>
      </c>
      <c r="E100" s="527">
        <v>15.2</v>
      </c>
      <c r="F100" s="527">
        <v>17.399999999999999</v>
      </c>
      <c r="G100" s="527">
        <v>2.2999999999999998</v>
      </c>
      <c r="H100" s="527">
        <v>227</v>
      </c>
      <c r="I100" s="527">
        <v>363</v>
      </c>
    </row>
    <row r="101" spans="1:10" ht="27.6" customHeight="1" x14ac:dyDescent="0.3">
      <c r="A101" s="493"/>
      <c r="B101" s="628"/>
      <c r="C101" s="538" t="s">
        <v>430</v>
      </c>
      <c r="D101" s="520">
        <v>200</v>
      </c>
      <c r="E101" s="520">
        <v>0.2</v>
      </c>
      <c r="F101" s="520">
        <v>0</v>
      </c>
      <c r="G101" s="520">
        <v>19.8</v>
      </c>
      <c r="H101" s="520">
        <v>77</v>
      </c>
      <c r="I101" s="520">
        <v>296</v>
      </c>
    </row>
    <row r="102" spans="1:10" ht="17.25" customHeight="1" x14ac:dyDescent="0.3">
      <c r="A102" s="493"/>
      <c r="B102" s="628"/>
      <c r="C102" s="528" t="s">
        <v>105</v>
      </c>
      <c r="D102" s="527">
        <v>60</v>
      </c>
      <c r="E102" s="526">
        <v>4.2</v>
      </c>
      <c r="F102" s="526">
        <v>0.66</v>
      </c>
      <c r="G102" s="526">
        <v>24.18</v>
      </c>
      <c r="H102" s="526">
        <v>115.8</v>
      </c>
      <c r="I102" s="520">
        <v>516</v>
      </c>
    </row>
    <row r="103" spans="1:10" ht="17.25" customHeight="1" x14ac:dyDescent="0.3">
      <c r="A103" s="493"/>
      <c r="B103" s="625" t="s">
        <v>106</v>
      </c>
      <c r="C103" s="625"/>
      <c r="D103" s="530">
        <f>D97+D98+D99+D100+D101+D102</f>
        <v>930</v>
      </c>
      <c r="E103" s="530">
        <f t="shared" ref="E103:H103" si="15">E97+E98+E99+E100+E101+E102</f>
        <v>33.67</v>
      </c>
      <c r="F103" s="530">
        <f t="shared" si="15"/>
        <v>33.64</v>
      </c>
      <c r="G103" s="530">
        <f t="shared" si="15"/>
        <v>108.65</v>
      </c>
      <c r="H103" s="530">
        <f t="shared" si="15"/>
        <v>866.59999999999991</v>
      </c>
      <c r="I103" s="520"/>
      <c r="J103" s="524">
        <f>H103/H107</f>
        <v>0.62163306003285346</v>
      </c>
    </row>
    <row r="104" spans="1:10" ht="17.25" customHeight="1" x14ac:dyDescent="0.3">
      <c r="A104" s="493"/>
      <c r="B104" s="626" t="s">
        <v>524</v>
      </c>
      <c r="C104" s="520" t="s">
        <v>525</v>
      </c>
      <c r="D104" s="520">
        <v>200</v>
      </c>
      <c r="E104" s="520">
        <v>5.7</v>
      </c>
      <c r="F104" s="520">
        <v>6.3</v>
      </c>
      <c r="G104" s="520">
        <v>7.8</v>
      </c>
      <c r="H104" s="520">
        <v>114</v>
      </c>
      <c r="I104" s="520">
        <v>280</v>
      </c>
    </row>
    <row r="105" spans="1:10" ht="17.25" customHeight="1" x14ac:dyDescent="0.3">
      <c r="A105" s="493"/>
      <c r="B105" s="627"/>
      <c r="C105" s="520" t="s">
        <v>526</v>
      </c>
      <c r="D105" s="520">
        <v>100</v>
      </c>
      <c r="E105" s="520">
        <v>7</v>
      </c>
      <c r="F105" s="520">
        <v>5</v>
      </c>
      <c r="G105" s="520">
        <v>58</v>
      </c>
      <c r="H105" s="520">
        <v>300</v>
      </c>
      <c r="I105" s="520"/>
    </row>
    <row r="106" spans="1:10" ht="17.25" customHeight="1" x14ac:dyDescent="0.3">
      <c r="A106" s="493"/>
      <c r="B106" s="625" t="s">
        <v>527</v>
      </c>
      <c r="C106" s="625"/>
      <c r="D106" s="551">
        <f>D104+D105</f>
        <v>300</v>
      </c>
      <c r="E106" s="551">
        <f t="shared" ref="E106:H106" si="16">E104+E105</f>
        <v>12.7</v>
      </c>
      <c r="F106" s="551">
        <f t="shared" si="16"/>
        <v>11.3</v>
      </c>
      <c r="G106" s="551">
        <f t="shared" si="16"/>
        <v>65.8</v>
      </c>
      <c r="H106" s="551">
        <f t="shared" si="16"/>
        <v>414</v>
      </c>
      <c r="I106" s="520"/>
      <c r="J106" s="524">
        <f>H106/H107</f>
        <v>0.29697217499838602</v>
      </c>
    </row>
    <row r="107" spans="1:10" ht="17.25" customHeight="1" x14ac:dyDescent="0.3">
      <c r="A107" s="493"/>
      <c r="B107" s="625" t="s">
        <v>107</v>
      </c>
      <c r="C107" s="625"/>
      <c r="D107" s="530">
        <f>D96+D103</f>
        <v>1510</v>
      </c>
      <c r="E107" s="530">
        <f>E96+E103</f>
        <v>49.14</v>
      </c>
      <c r="F107" s="530">
        <f>F96+F103</f>
        <v>48.47</v>
      </c>
      <c r="G107" s="530">
        <f>G96+G103</f>
        <v>190.8</v>
      </c>
      <c r="H107" s="530">
        <f>H96+H103</f>
        <v>1394.07</v>
      </c>
      <c r="I107" s="551"/>
    </row>
    <row r="108" spans="1:10" ht="17.25" customHeight="1" x14ac:dyDescent="0.3">
      <c r="A108" s="493"/>
      <c r="B108" s="629" t="s">
        <v>121</v>
      </c>
      <c r="C108" s="630"/>
      <c r="D108" s="630"/>
      <c r="E108" s="630"/>
      <c r="F108" s="630"/>
      <c r="G108" s="630"/>
      <c r="H108" s="630"/>
      <c r="I108" s="631"/>
    </row>
    <row r="109" spans="1:10" ht="17.25" customHeight="1" x14ac:dyDescent="0.3">
      <c r="A109" s="493"/>
      <c r="B109" s="629" t="s">
        <v>38</v>
      </c>
      <c r="C109" s="630"/>
      <c r="D109" s="630"/>
      <c r="E109" s="630"/>
      <c r="F109" s="630"/>
      <c r="G109" s="630"/>
      <c r="H109" s="630"/>
      <c r="I109" s="631"/>
    </row>
    <row r="110" spans="1:10" ht="17.25" customHeight="1" x14ac:dyDescent="0.3">
      <c r="A110" s="493"/>
      <c r="B110" s="626" t="s">
        <v>39</v>
      </c>
      <c r="C110" s="525" t="s">
        <v>122</v>
      </c>
      <c r="D110" s="520" t="s">
        <v>411</v>
      </c>
      <c r="E110" s="520">
        <v>7.68</v>
      </c>
      <c r="F110" s="520">
        <v>7.29</v>
      </c>
      <c r="G110" s="520">
        <v>16.23</v>
      </c>
      <c r="H110" s="520">
        <v>130.24</v>
      </c>
      <c r="I110" s="520">
        <v>319</v>
      </c>
    </row>
    <row r="111" spans="1:10" ht="17.25" customHeight="1" x14ac:dyDescent="0.3">
      <c r="A111" s="493"/>
      <c r="B111" s="628"/>
      <c r="C111" s="525" t="s">
        <v>119</v>
      </c>
      <c r="D111" s="520">
        <v>50</v>
      </c>
      <c r="E111" s="520">
        <v>3</v>
      </c>
      <c r="F111" s="520">
        <v>10.75</v>
      </c>
      <c r="G111" s="520">
        <v>18.25</v>
      </c>
      <c r="H111" s="520">
        <v>182.5</v>
      </c>
      <c r="I111" s="520">
        <v>1</v>
      </c>
    </row>
    <row r="112" spans="1:10" ht="17.25" customHeight="1" x14ac:dyDescent="0.3">
      <c r="A112" s="493"/>
      <c r="B112" s="628"/>
      <c r="C112" s="520" t="s">
        <v>463</v>
      </c>
      <c r="D112" s="527">
        <v>200</v>
      </c>
      <c r="E112" s="527">
        <v>0.1</v>
      </c>
      <c r="F112" s="527">
        <v>0.04</v>
      </c>
      <c r="G112" s="527">
        <v>9.9</v>
      </c>
      <c r="H112" s="526">
        <v>35</v>
      </c>
      <c r="I112" s="520">
        <v>268</v>
      </c>
    </row>
    <row r="113" spans="1:10" ht="17.25" hidden="1" customHeight="1" x14ac:dyDescent="0.3">
      <c r="A113" s="493"/>
      <c r="B113" s="627"/>
      <c r="C113" s="528" t="s">
        <v>321</v>
      </c>
      <c r="D113" s="527">
        <v>150</v>
      </c>
      <c r="E113" s="529">
        <v>1.5</v>
      </c>
      <c r="F113" s="529">
        <v>0.5</v>
      </c>
      <c r="G113" s="529">
        <v>21</v>
      </c>
      <c r="H113" s="529">
        <v>96</v>
      </c>
      <c r="I113" s="520">
        <v>112</v>
      </c>
    </row>
    <row r="114" spans="1:10" ht="17.25" customHeight="1" x14ac:dyDescent="0.3">
      <c r="A114" s="493"/>
      <c r="B114" s="625" t="s">
        <v>102</v>
      </c>
      <c r="C114" s="625"/>
      <c r="D114" s="530">
        <f>226+D111+D112</f>
        <v>476</v>
      </c>
      <c r="E114" s="530">
        <f>E110+E111+E112</f>
        <v>10.78</v>
      </c>
      <c r="F114" s="530">
        <f t="shared" ref="F114:H114" si="17">F110+F111+F112</f>
        <v>18.079999999999998</v>
      </c>
      <c r="G114" s="530">
        <f t="shared" si="17"/>
        <v>44.38</v>
      </c>
      <c r="H114" s="530">
        <f t="shared" si="17"/>
        <v>347.74</v>
      </c>
      <c r="I114" s="520"/>
      <c r="J114" s="524">
        <f>H114/H125</f>
        <v>0.33703574474684034</v>
      </c>
    </row>
    <row r="115" spans="1:10" ht="17.25" customHeight="1" x14ac:dyDescent="0.3">
      <c r="A115" s="493"/>
      <c r="B115" s="626" t="s">
        <v>41</v>
      </c>
      <c r="C115" s="532" t="s">
        <v>439</v>
      </c>
      <c r="D115" s="527">
        <v>120</v>
      </c>
      <c r="E115" s="527">
        <v>1.32</v>
      </c>
      <c r="F115" s="527">
        <v>0.24</v>
      </c>
      <c r="G115" s="527">
        <v>4.5599999999999996</v>
      </c>
      <c r="H115" s="526">
        <v>26.4</v>
      </c>
      <c r="I115" s="527">
        <v>71</v>
      </c>
    </row>
    <row r="116" spans="1:10" ht="17.25" customHeight="1" x14ac:dyDescent="0.3">
      <c r="A116" s="493"/>
      <c r="B116" s="628"/>
      <c r="C116" s="528" t="s">
        <v>110</v>
      </c>
      <c r="D116" s="527">
        <v>250</v>
      </c>
      <c r="E116" s="527">
        <v>1.75</v>
      </c>
      <c r="F116" s="527">
        <v>4.9800000000000004</v>
      </c>
      <c r="G116" s="527">
        <v>7.78</v>
      </c>
      <c r="H116" s="527">
        <v>83</v>
      </c>
      <c r="I116" s="527">
        <v>142</v>
      </c>
    </row>
    <row r="117" spans="1:10" ht="17.25" customHeight="1" x14ac:dyDescent="0.3">
      <c r="A117" s="493"/>
      <c r="B117" s="628"/>
      <c r="C117" s="528" t="s">
        <v>114</v>
      </c>
      <c r="D117" s="527">
        <v>200</v>
      </c>
      <c r="E117" s="527">
        <v>7.54</v>
      </c>
      <c r="F117" s="527">
        <v>0.9</v>
      </c>
      <c r="G117" s="527">
        <v>38.72</v>
      </c>
      <c r="H117" s="526">
        <v>193.2</v>
      </c>
      <c r="I117" s="527">
        <v>291</v>
      </c>
    </row>
    <row r="118" spans="1:10" ht="17.25" customHeight="1" x14ac:dyDescent="0.3">
      <c r="A118" s="493"/>
      <c r="B118" s="628"/>
      <c r="C118" s="528" t="s">
        <v>111</v>
      </c>
      <c r="D118" s="527">
        <v>100</v>
      </c>
      <c r="E118" s="520">
        <v>11.76</v>
      </c>
      <c r="F118" s="520">
        <v>10.78</v>
      </c>
      <c r="G118" s="520">
        <v>2.94</v>
      </c>
      <c r="H118" s="533">
        <v>155.62</v>
      </c>
      <c r="I118" s="527">
        <v>301</v>
      </c>
    </row>
    <row r="119" spans="1:10" ht="14.4" customHeight="1" x14ac:dyDescent="0.3">
      <c r="A119" s="493"/>
      <c r="B119" s="628"/>
      <c r="C119" s="538" t="s">
        <v>482</v>
      </c>
      <c r="D119" s="520">
        <v>200</v>
      </c>
      <c r="E119" s="520">
        <v>0.5</v>
      </c>
      <c r="F119" s="520">
        <v>0</v>
      </c>
      <c r="G119" s="520">
        <v>27</v>
      </c>
      <c r="H119" s="520">
        <v>110</v>
      </c>
      <c r="I119" s="520">
        <v>508</v>
      </c>
    </row>
    <row r="120" spans="1:10" ht="17.25" customHeight="1" x14ac:dyDescent="0.3">
      <c r="A120" s="493"/>
      <c r="B120" s="628"/>
      <c r="C120" s="528" t="s">
        <v>105</v>
      </c>
      <c r="D120" s="527">
        <v>60</v>
      </c>
      <c r="E120" s="526">
        <v>4.2</v>
      </c>
      <c r="F120" s="526">
        <v>0.66</v>
      </c>
      <c r="G120" s="526">
        <v>24.18</v>
      </c>
      <c r="H120" s="526">
        <v>115.8</v>
      </c>
      <c r="I120" s="520">
        <v>516</v>
      </c>
    </row>
    <row r="121" spans="1:10" ht="17.25" customHeight="1" x14ac:dyDescent="0.3">
      <c r="A121" s="493"/>
      <c r="B121" s="625" t="s">
        <v>106</v>
      </c>
      <c r="C121" s="625"/>
      <c r="D121" s="530">
        <f>D115+D116+D117+D118+D119+D120</f>
        <v>930</v>
      </c>
      <c r="E121" s="530">
        <f t="shared" ref="E121:H121" si="18">E115+E116+E117+E118+E119+E120</f>
        <v>27.069999999999997</v>
      </c>
      <c r="F121" s="530">
        <f t="shared" si="18"/>
        <v>17.559999999999999</v>
      </c>
      <c r="G121" s="530">
        <f t="shared" si="18"/>
        <v>105.18</v>
      </c>
      <c r="H121" s="530">
        <f t="shared" si="18"/>
        <v>684.02</v>
      </c>
      <c r="I121" s="520"/>
      <c r="J121" s="524">
        <f>H121/H125</f>
        <v>0.66296425525315961</v>
      </c>
    </row>
    <row r="122" spans="1:10" ht="17.25" customHeight="1" x14ac:dyDescent="0.3">
      <c r="A122" s="493"/>
      <c r="B122" s="626" t="s">
        <v>524</v>
      </c>
      <c r="C122" s="538" t="s">
        <v>530</v>
      </c>
      <c r="D122" s="520">
        <v>200</v>
      </c>
      <c r="E122" s="520">
        <v>3.16</v>
      </c>
      <c r="F122" s="520">
        <v>2.68</v>
      </c>
      <c r="G122" s="520">
        <v>15.94</v>
      </c>
      <c r="H122" s="520">
        <v>100.6</v>
      </c>
      <c r="I122" s="520">
        <v>379</v>
      </c>
    </row>
    <row r="123" spans="1:10" ht="17.25" customHeight="1" x14ac:dyDescent="0.3">
      <c r="A123" s="493"/>
      <c r="B123" s="627"/>
      <c r="C123" s="520" t="s">
        <v>528</v>
      </c>
      <c r="D123" s="520">
        <v>65</v>
      </c>
      <c r="E123" s="520">
        <v>4.55</v>
      </c>
      <c r="F123" s="520">
        <v>13.65</v>
      </c>
      <c r="G123" s="520">
        <v>34.450000000000003</v>
      </c>
      <c r="H123" s="520">
        <v>279.5</v>
      </c>
      <c r="I123" s="520"/>
    </row>
    <row r="124" spans="1:10" ht="17.25" customHeight="1" x14ac:dyDescent="0.3">
      <c r="A124" s="493"/>
      <c r="B124" s="625" t="s">
        <v>527</v>
      </c>
      <c r="C124" s="625"/>
      <c r="D124" s="551">
        <f>D122+D123</f>
        <v>265</v>
      </c>
      <c r="E124" s="551">
        <f t="shared" ref="E124:H124" si="19">E122+E123</f>
        <v>7.71</v>
      </c>
      <c r="F124" s="551">
        <f t="shared" si="19"/>
        <v>16.330000000000002</v>
      </c>
      <c r="G124" s="551">
        <f t="shared" si="19"/>
        <v>50.39</v>
      </c>
      <c r="H124" s="551">
        <f t="shared" si="19"/>
        <v>380.1</v>
      </c>
      <c r="I124" s="520"/>
      <c r="J124" s="524">
        <f>H124/H125</f>
        <v>0.3683996278204234</v>
      </c>
    </row>
    <row r="125" spans="1:10" ht="17.25" customHeight="1" x14ac:dyDescent="0.3">
      <c r="A125" s="493"/>
      <c r="B125" s="625" t="s">
        <v>107</v>
      </c>
      <c r="C125" s="625"/>
      <c r="D125" s="530">
        <f>D114+D121</f>
        <v>1406</v>
      </c>
      <c r="E125" s="530">
        <f>E114+E121</f>
        <v>37.849999999999994</v>
      </c>
      <c r="F125" s="530">
        <f>F114+F121</f>
        <v>35.64</v>
      </c>
      <c r="G125" s="530">
        <f>G114+G121</f>
        <v>149.56</v>
      </c>
      <c r="H125" s="530">
        <f>H114+H121</f>
        <v>1031.76</v>
      </c>
      <c r="I125" s="551"/>
    </row>
    <row r="126" spans="1:10" ht="17.25" customHeight="1" x14ac:dyDescent="0.3">
      <c r="A126" s="493"/>
      <c r="B126" s="629" t="s">
        <v>46</v>
      </c>
      <c r="C126" s="630"/>
      <c r="D126" s="630"/>
      <c r="E126" s="630"/>
      <c r="F126" s="630"/>
      <c r="G126" s="630"/>
      <c r="H126" s="630"/>
      <c r="I126" s="631"/>
    </row>
    <row r="127" spans="1:10" ht="17.25" customHeight="1" x14ac:dyDescent="0.3">
      <c r="A127" s="493"/>
      <c r="B127" s="626" t="s">
        <v>39</v>
      </c>
      <c r="C127" s="539" t="s">
        <v>125</v>
      </c>
      <c r="D127" s="527">
        <v>200</v>
      </c>
      <c r="E127" s="527">
        <v>7.4</v>
      </c>
      <c r="F127" s="527">
        <v>7.48</v>
      </c>
      <c r="G127" s="527">
        <v>36.5</v>
      </c>
      <c r="H127" s="527">
        <v>243</v>
      </c>
      <c r="I127" s="520">
        <v>264</v>
      </c>
    </row>
    <row r="128" spans="1:10" ht="17.25" customHeight="1" x14ac:dyDescent="0.3">
      <c r="A128" s="493"/>
      <c r="B128" s="628"/>
      <c r="C128" s="528" t="s">
        <v>1</v>
      </c>
      <c r="D128" s="520">
        <v>200</v>
      </c>
      <c r="E128" s="527">
        <v>0.1</v>
      </c>
      <c r="F128" s="527">
        <v>0</v>
      </c>
      <c r="G128" s="527">
        <v>15.2</v>
      </c>
      <c r="H128" s="527">
        <v>61</v>
      </c>
      <c r="I128" s="520">
        <v>494</v>
      </c>
    </row>
    <row r="129" spans="1:10" ht="17.25" customHeight="1" x14ac:dyDescent="0.3">
      <c r="A129" s="493"/>
      <c r="B129" s="628"/>
      <c r="C129" s="528" t="s">
        <v>37</v>
      </c>
      <c r="D129" s="520">
        <v>50</v>
      </c>
      <c r="E129" s="520">
        <v>6.25</v>
      </c>
      <c r="F129" s="520">
        <v>3.75</v>
      </c>
      <c r="G129" s="520">
        <v>18.13</v>
      </c>
      <c r="H129" s="520">
        <v>133.75</v>
      </c>
      <c r="I129" s="520">
        <v>3</v>
      </c>
    </row>
    <row r="130" spans="1:10" ht="17.25" customHeight="1" x14ac:dyDescent="0.3">
      <c r="A130" s="493"/>
      <c r="B130" s="552"/>
      <c r="C130" s="528" t="s">
        <v>321</v>
      </c>
      <c r="D130" s="527">
        <v>130</v>
      </c>
      <c r="E130" s="529">
        <v>1.65</v>
      </c>
      <c r="F130" s="529">
        <v>0.55000000000000004</v>
      </c>
      <c r="G130" s="529">
        <v>23.1</v>
      </c>
      <c r="H130" s="529">
        <v>105.6</v>
      </c>
      <c r="I130" s="520"/>
    </row>
    <row r="131" spans="1:10" ht="17.25" customHeight="1" x14ac:dyDescent="0.3">
      <c r="A131" s="493"/>
      <c r="B131" s="625" t="s">
        <v>102</v>
      </c>
      <c r="C131" s="625"/>
      <c r="D131" s="530">
        <f>D127+D128+D129+D130</f>
        <v>580</v>
      </c>
      <c r="E131" s="530">
        <f t="shared" ref="E131:H131" si="20">E127+E128+E129+E130</f>
        <v>15.4</v>
      </c>
      <c r="F131" s="530">
        <f t="shared" si="20"/>
        <v>11.780000000000001</v>
      </c>
      <c r="G131" s="530">
        <f t="shared" si="20"/>
        <v>92.93</v>
      </c>
      <c r="H131" s="530">
        <f t="shared" si="20"/>
        <v>543.35</v>
      </c>
      <c r="I131" s="551"/>
      <c r="J131" s="524">
        <f>H131/H142</f>
        <v>0.43121304710130554</v>
      </c>
    </row>
    <row r="132" spans="1:10" ht="17.25" customHeight="1" x14ac:dyDescent="0.3">
      <c r="A132" s="493"/>
      <c r="B132" s="626" t="s">
        <v>41</v>
      </c>
      <c r="C132" s="532" t="s">
        <v>218</v>
      </c>
      <c r="D132" s="520">
        <v>120</v>
      </c>
      <c r="E132" s="520">
        <v>1.08</v>
      </c>
      <c r="F132" s="520">
        <v>6.12</v>
      </c>
      <c r="G132" s="520">
        <v>4.32</v>
      </c>
      <c r="H132" s="533">
        <v>76.8</v>
      </c>
      <c r="I132" s="527">
        <v>31</v>
      </c>
    </row>
    <row r="133" spans="1:10" ht="17.25" customHeight="1" x14ac:dyDescent="0.3">
      <c r="A133" s="493"/>
      <c r="B133" s="628"/>
      <c r="C133" s="528" t="s">
        <v>410</v>
      </c>
      <c r="D133" s="527">
        <v>250</v>
      </c>
      <c r="E133" s="526">
        <v>2.68</v>
      </c>
      <c r="F133" s="526">
        <v>2.5</v>
      </c>
      <c r="G133" s="526">
        <v>19.329999999999998</v>
      </c>
      <c r="H133" s="526">
        <v>112.5</v>
      </c>
      <c r="I133" s="527">
        <v>61</v>
      </c>
    </row>
    <row r="134" spans="1:10" ht="17.25" customHeight="1" x14ac:dyDescent="0.3">
      <c r="A134" s="493"/>
      <c r="B134" s="628"/>
      <c r="C134" s="528" t="s">
        <v>44</v>
      </c>
      <c r="D134" s="527">
        <v>200</v>
      </c>
      <c r="E134" s="527">
        <v>4.2</v>
      </c>
      <c r="F134" s="527">
        <v>8.8000000000000007</v>
      </c>
      <c r="G134" s="527">
        <v>21.8</v>
      </c>
      <c r="H134" s="527">
        <v>184</v>
      </c>
      <c r="I134" s="527">
        <v>429</v>
      </c>
    </row>
    <row r="135" spans="1:10" ht="17.25" customHeight="1" x14ac:dyDescent="0.3">
      <c r="A135" s="493"/>
      <c r="B135" s="628"/>
      <c r="C135" s="528" t="s">
        <v>444</v>
      </c>
      <c r="D135" s="527">
        <v>120</v>
      </c>
      <c r="E135" s="533">
        <v>16.68</v>
      </c>
      <c r="F135" s="533">
        <v>2.52</v>
      </c>
      <c r="G135" s="533">
        <v>11.52</v>
      </c>
      <c r="H135" s="533">
        <v>135.6</v>
      </c>
      <c r="I135" s="527">
        <v>345</v>
      </c>
    </row>
    <row r="136" spans="1:10" ht="17.25" customHeight="1" x14ac:dyDescent="0.3">
      <c r="A136" s="493"/>
      <c r="B136" s="628"/>
      <c r="C136" s="528" t="s">
        <v>8</v>
      </c>
      <c r="D136" s="520">
        <v>200</v>
      </c>
      <c r="E136" s="520">
        <v>1</v>
      </c>
      <c r="F136" s="520">
        <v>0.2</v>
      </c>
      <c r="G136" s="520">
        <v>0.2</v>
      </c>
      <c r="H136" s="533">
        <v>92</v>
      </c>
      <c r="I136" s="527">
        <v>518</v>
      </c>
    </row>
    <row r="137" spans="1:10" ht="17.25" customHeight="1" x14ac:dyDescent="0.3">
      <c r="A137" s="493"/>
      <c r="B137" s="628"/>
      <c r="C137" s="528" t="s">
        <v>105</v>
      </c>
      <c r="D137" s="527">
        <v>60</v>
      </c>
      <c r="E137" s="526">
        <v>4.2</v>
      </c>
      <c r="F137" s="526">
        <v>0.66</v>
      </c>
      <c r="G137" s="526">
        <v>24.18</v>
      </c>
      <c r="H137" s="526">
        <v>115.8</v>
      </c>
      <c r="I137" s="520">
        <v>516</v>
      </c>
    </row>
    <row r="138" spans="1:10" ht="17.25" customHeight="1" x14ac:dyDescent="0.3">
      <c r="A138" s="493"/>
      <c r="B138" s="625" t="s">
        <v>106</v>
      </c>
      <c r="C138" s="625"/>
      <c r="D138" s="530">
        <f>D132+D133+D134+D135+D136+D137</f>
        <v>950</v>
      </c>
      <c r="E138" s="530">
        <f t="shared" ref="E138:H138" si="21">E132+E133+E134+E135+E136+E137</f>
        <v>29.84</v>
      </c>
      <c r="F138" s="530">
        <f t="shared" si="21"/>
        <v>20.8</v>
      </c>
      <c r="G138" s="530">
        <f t="shared" si="21"/>
        <v>81.349999999999994</v>
      </c>
      <c r="H138" s="530">
        <f t="shared" si="21"/>
        <v>716.69999999999993</v>
      </c>
      <c r="I138" s="520"/>
      <c r="J138" s="524">
        <f>H138/H142</f>
        <v>0.56878695289869441</v>
      </c>
    </row>
    <row r="139" spans="1:10" ht="17.25" customHeight="1" x14ac:dyDescent="0.3">
      <c r="A139" s="493"/>
      <c r="B139" s="626" t="s">
        <v>524</v>
      </c>
      <c r="C139" s="520" t="s">
        <v>525</v>
      </c>
      <c r="D139" s="520">
        <v>200</v>
      </c>
      <c r="E139" s="520">
        <v>5.7</v>
      </c>
      <c r="F139" s="520">
        <v>6.3</v>
      </c>
      <c r="G139" s="520">
        <v>7.8</v>
      </c>
      <c r="H139" s="520">
        <v>114</v>
      </c>
      <c r="I139" s="520">
        <v>280</v>
      </c>
    </row>
    <row r="140" spans="1:10" ht="17.25" customHeight="1" x14ac:dyDescent="0.3">
      <c r="A140" s="493"/>
      <c r="B140" s="627"/>
      <c r="C140" s="520" t="s">
        <v>529</v>
      </c>
      <c r="D140" s="520">
        <v>70</v>
      </c>
      <c r="E140" s="520">
        <v>5.6</v>
      </c>
      <c r="F140" s="520">
        <v>7.28</v>
      </c>
      <c r="G140" s="520">
        <v>46.2</v>
      </c>
      <c r="H140" s="520">
        <v>273.7</v>
      </c>
      <c r="I140" s="520"/>
    </row>
    <row r="141" spans="1:10" ht="17.25" customHeight="1" x14ac:dyDescent="0.3">
      <c r="A141" s="493"/>
      <c r="B141" s="625" t="s">
        <v>527</v>
      </c>
      <c r="C141" s="625"/>
      <c r="D141" s="551">
        <f>D139+D140</f>
        <v>270</v>
      </c>
      <c r="E141" s="551">
        <f t="shared" ref="E141:H141" si="22">E139+E140</f>
        <v>11.3</v>
      </c>
      <c r="F141" s="551">
        <f t="shared" si="22"/>
        <v>13.58</v>
      </c>
      <c r="G141" s="551">
        <f t="shared" si="22"/>
        <v>54</v>
      </c>
      <c r="H141" s="551">
        <f t="shared" si="22"/>
        <v>387.7</v>
      </c>
      <c r="I141" s="520"/>
      <c r="J141" s="524">
        <f>H141/H142</f>
        <v>0.30768620292845522</v>
      </c>
    </row>
    <row r="142" spans="1:10" ht="17.25" customHeight="1" x14ac:dyDescent="0.3">
      <c r="A142" s="493"/>
      <c r="B142" s="625" t="s">
        <v>107</v>
      </c>
      <c r="C142" s="625"/>
      <c r="D142" s="530">
        <f>D131+D138</f>
        <v>1530</v>
      </c>
      <c r="E142" s="530">
        <f>E131+E138</f>
        <v>45.24</v>
      </c>
      <c r="F142" s="530">
        <f>F131+F138</f>
        <v>32.58</v>
      </c>
      <c r="G142" s="530">
        <f>G131+G138</f>
        <v>174.28</v>
      </c>
      <c r="H142" s="530">
        <f>H131+H138</f>
        <v>1260.05</v>
      </c>
      <c r="I142" s="551"/>
    </row>
    <row r="143" spans="1:10" ht="17.25" customHeight="1" x14ac:dyDescent="0.3">
      <c r="A143" s="493"/>
      <c r="B143" s="629" t="s">
        <v>55</v>
      </c>
      <c r="C143" s="630"/>
      <c r="D143" s="630"/>
      <c r="E143" s="630"/>
      <c r="F143" s="630"/>
      <c r="G143" s="630"/>
      <c r="H143" s="630"/>
      <c r="I143" s="631"/>
    </row>
    <row r="144" spans="1:10" ht="17.25" customHeight="1" x14ac:dyDescent="0.3">
      <c r="A144" s="493"/>
      <c r="B144" s="640" t="s">
        <v>39</v>
      </c>
      <c r="C144" s="525" t="s">
        <v>5</v>
      </c>
      <c r="D144" s="520">
        <v>200</v>
      </c>
      <c r="E144" s="520">
        <v>17.239999999999998</v>
      </c>
      <c r="F144" s="520">
        <v>26.76</v>
      </c>
      <c r="G144" s="520">
        <v>4.62</v>
      </c>
      <c r="H144" s="520">
        <v>326.16000000000003</v>
      </c>
      <c r="I144" s="520">
        <v>301</v>
      </c>
    </row>
    <row r="145" spans="1:10" ht="17.25" customHeight="1" x14ac:dyDescent="0.3">
      <c r="A145" s="493"/>
      <c r="B145" s="641"/>
      <c r="C145" s="525" t="s">
        <v>58</v>
      </c>
      <c r="D145" s="520">
        <v>60</v>
      </c>
      <c r="E145" s="526">
        <v>4.5599999999999996</v>
      </c>
      <c r="F145" s="526">
        <v>0.48</v>
      </c>
      <c r="G145" s="526">
        <v>29.52</v>
      </c>
      <c r="H145" s="526">
        <v>141</v>
      </c>
      <c r="I145" s="520">
        <v>108</v>
      </c>
    </row>
    <row r="146" spans="1:10" ht="17.25" customHeight="1" x14ac:dyDescent="0.3">
      <c r="A146" s="493"/>
      <c r="B146" s="641"/>
      <c r="C146" s="534" t="s">
        <v>7</v>
      </c>
      <c r="D146" s="535">
        <v>200</v>
      </c>
      <c r="E146" s="534">
        <v>3.6</v>
      </c>
      <c r="F146" s="534">
        <v>3.3</v>
      </c>
      <c r="G146" s="534">
        <v>25</v>
      </c>
      <c r="H146" s="536">
        <v>144</v>
      </c>
      <c r="I146" s="520">
        <v>496</v>
      </c>
    </row>
    <row r="147" spans="1:10" ht="17.25" hidden="1" customHeight="1" x14ac:dyDescent="0.3">
      <c r="A147" s="493"/>
      <c r="B147" s="642"/>
      <c r="C147" s="528" t="s">
        <v>321</v>
      </c>
      <c r="D147" s="527">
        <v>150</v>
      </c>
      <c r="E147" s="529">
        <v>1.5</v>
      </c>
      <c r="F147" s="529">
        <v>0.5</v>
      </c>
      <c r="G147" s="529">
        <v>21</v>
      </c>
      <c r="H147" s="529">
        <v>96</v>
      </c>
      <c r="I147" s="520">
        <v>112</v>
      </c>
    </row>
    <row r="148" spans="1:10" ht="17.25" customHeight="1" x14ac:dyDescent="0.3">
      <c r="A148" s="493"/>
      <c r="B148" s="625" t="s">
        <v>102</v>
      </c>
      <c r="C148" s="625"/>
      <c r="D148" s="530">
        <f>D144+D145+D146</f>
        <v>460</v>
      </c>
      <c r="E148" s="530">
        <f t="shared" ref="E148:H148" si="23">E144+E145+E146</f>
        <v>25.4</v>
      </c>
      <c r="F148" s="530">
        <f t="shared" si="23"/>
        <v>30.540000000000003</v>
      </c>
      <c r="G148" s="530">
        <f t="shared" si="23"/>
        <v>59.14</v>
      </c>
      <c r="H148" s="530">
        <f t="shared" si="23"/>
        <v>611.16000000000008</v>
      </c>
      <c r="I148" s="520"/>
      <c r="J148" s="524">
        <f>H148/H158</f>
        <v>0.45087754243852785</v>
      </c>
    </row>
    <row r="149" spans="1:10" ht="17.25" customHeight="1" x14ac:dyDescent="0.3">
      <c r="A149" s="493"/>
      <c r="B149" s="626" t="s">
        <v>41</v>
      </c>
      <c r="C149" s="537" t="s">
        <v>414</v>
      </c>
      <c r="D149" s="520">
        <v>120</v>
      </c>
      <c r="E149" s="520">
        <v>0.84</v>
      </c>
      <c r="F149" s="520">
        <v>0.12</v>
      </c>
      <c r="G149" s="520">
        <v>2.2799999999999998</v>
      </c>
      <c r="H149" s="533">
        <v>14.4</v>
      </c>
      <c r="I149" s="527">
        <v>71</v>
      </c>
    </row>
    <row r="150" spans="1:10" ht="26.25" customHeight="1" x14ac:dyDescent="0.3">
      <c r="A150" s="493"/>
      <c r="B150" s="628"/>
      <c r="C150" s="528" t="s">
        <v>457</v>
      </c>
      <c r="D150" s="527">
        <v>250</v>
      </c>
      <c r="E150" s="527">
        <v>2.7</v>
      </c>
      <c r="F150" s="527">
        <v>2.85</v>
      </c>
      <c r="G150" s="527">
        <v>17.45</v>
      </c>
      <c r="H150" s="526">
        <v>118.25</v>
      </c>
      <c r="I150" s="527">
        <v>103</v>
      </c>
    </row>
    <row r="151" spans="1:10" ht="17.25" customHeight="1" x14ac:dyDescent="0.3">
      <c r="A151" s="493"/>
      <c r="B151" s="628"/>
      <c r="C151" s="528" t="s">
        <v>440</v>
      </c>
      <c r="D151" s="520">
        <v>200</v>
      </c>
      <c r="E151" s="520">
        <v>19</v>
      </c>
      <c r="F151" s="520">
        <v>23.78</v>
      </c>
      <c r="G151" s="520">
        <v>31.56</v>
      </c>
      <c r="H151" s="533">
        <v>418.88</v>
      </c>
      <c r="I151" s="527">
        <v>131</v>
      </c>
    </row>
    <row r="152" spans="1:10" ht="25.8" customHeight="1" x14ac:dyDescent="0.3">
      <c r="A152" s="493"/>
      <c r="B152" s="628"/>
      <c r="C152" s="538" t="s">
        <v>430</v>
      </c>
      <c r="D152" s="520">
        <v>200</v>
      </c>
      <c r="E152" s="520">
        <v>0.2</v>
      </c>
      <c r="F152" s="520">
        <v>0</v>
      </c>
      <c r="G152" s="520">
        <v>19.8</v>
      </c>
      <c r="H152" s="520">
        <v>77</v>
      </c>
      <c r="I152" s="520">
        <v>296</v>
      </c>
    </row>
    <row r="153" spans="1:10" ht="17.25" customHeight="1" x14ac:dyDescent="0.3">
      <c r="A153" s="493"/>
      <c r="B153" s="628"/>
      <c r="C153" s="528" t="s">
        <v>105</v>
      </c>
      <c r="D153" s="527">
        <v>60</v>
      </c>
      <c r="E153" s="526">
        <v>4.2</v>
      </c>
      <c r="F153" s="526">
        <v>0.66</v>
      </c>
      <c r="G153" s="526">
        <v>24.18</v>
      </c>
      <c r="H153" s="526">
        <v>115.8</v>
      </c>
      <c r="I153" s="520">
        <v>516</v>
      </c>
    </row>
    <row r="154" spans="1:10" ht="17.25" customHeight="1" x14ac:dyDescent="0.3">
      <c r="A154" s="493"/>
      <c r="B154" s="625" t="s">
        <v>106</v>
      </c>
      <c r="C154" s="625"/>
      <c r="D154" s="530">
        <f>D149+D150+D151+D152+D153</f>
        <v>830</v>
      </c>
      <c r="E154" s="530">
        <f t="shared" ref="E154:H154" si="24">E149+E150+E151+E152+E153</f>
        <v>26.939999999999998</v>
      </c>
      <c r="F154" s="530">
        <f t="shared" si="24"/>
        <v>27.41</v>
      </c>
      <c r="G154" s="530">
        <f t="shared" si="24"/>
        <v>95.27000000000001</v>
      </c>
      <c r="H154" s="530">
        <f t="shared" si="24"/>
        <v>744.32999999999993</v>
      </c>
      <c r="I154" s="520"/>
      <c r="J154" s="524">
        <f>H154/H158</f>
        <v>0.54912245756147215</v>
      </c>
    </row>
    <row r="155" spans="1:10" ht="19.2" customHeight="1" x14ac:dyDescent="0.3">
      <c r="A155" s="493"/>
      <c r="B155" s="626" t="s">
        <v>524</v>
      </c>
      <c r="C155" s="538" t="s">
        <v>530</v>
      </c>
      <c r="D155" s="520">
        <v>200</v>
      </c>
      <c r="E155" s="520">
        <v>3.16</v>
      </c>
      <c r="F155" s="520">
        <v>2.68</v>
      </c>
      <c r="G155" s="520">
        <v>15.94</v>
      </c>
      <c r="H155" s="520">
        <v>100.6</v>
      </c>
      <c r="I155" s="520">
        <v>379</v>
      </c>
    </row>
    <row r="156" spans="1:10" ht="30.6" customHeight="1" x14ac:dyDescent="0.3">
      <c r="A156" s="493"/>
      <c r="B156" s="627"/>
      <c r="C156" s="529" t="s">
        <v>531</v>
      </c>
      <c r="D156" s="520">
        <v>70</v>
      </c>
      <c r="E156" s="520">
        <v>7.78</v>
      </c>
      <c r="F156" s="520">
        <v>8.3000000000000007</v>
      </c>
      <c r="G156" s="520">
        <v>29.9</v>
      </c>
      <c r="H156" s="520">
        <v>225.87</v>
      </c>
      <c r="I156" s="520"/>
    </row>
    <row r="157" spans="1:10" ht="19.2" customHeight="1" x14ac:dyDescent="0.3">
      <c r="A157" s="493"/>
      <c r="B157" s="625" t="s">
        <v>527</v>
      </c>
      <c r="C157" s="625"/>
      <c r="D157" s="551">
        <f>D155+D156</f>
        <v>270</v>
      </c>
      <c r="E157" s="551">
        <f t="shared" ref="E157:H157" si="25">E155+E156</f>
        <v>10.940000000000001</v>
      </c>
      <c r="F157" s="551">
        <f t="shared" si="25"/>
        <v>10.98</v>
      </c>
      <c r="G157" s="551">
        <f t="shared" si="25"/>
        <v>45.839999999999996</v>
      </c>
      <c r="H157" s="551">
        <f t="shared" si="25"/>
        <v>326.47000000000003</v>
      </c>
      <c r="I157" s="520"/>
      <c r="J157" s="524">
        <f>H157/H158</f>
        <v>0.24085017226242911</v>
      </c>
    </row>
    <row r="158" spans="1:10" ht="17.25" customHeight="1" x14ac:dyDescent="0.3">
      <c r="A158" s="493"/>
      <c r="B158" s="625" t="s">
        <v>107</v>
      </c>
      <c r="C158" s="625"/>
      <c r="D158" s="530">
        <f>D148+D154</f>
        <v>1290</v>
      </c>
      <c r="E158" s="530">
        <f>E148+E154</f>
        <v>52.339999999999996</v>
      </c>
      <c r="F158" s="530">
        <f>F148+F154</f>
        <v>57.95</v>
      </c>
      <c r="G158" s="530">
        <f>G148+G154</f>
        <v>154.41000000000003</v>
      </c>
      <c r="H158" s="530">
        <f>H148+H154</f>
        <v>1355.49</v>
      </c>
      <c r="I158" s="551"/>
    </row>
    <row r="159" spans="1:10" ht="17.25" customHeight="1" x14ac:dyDescent="0.3">
      <c r="A159" s="493"/>
      <c r="B159" s="629" t="s">
        <v>61</v>
      </c>
      <c r="C159" s="630"/>
      <c r="D159" s="630"/>
      <c r="E159" s="630"/>
      <c r="F159" s="630"/>
      <c r="G159" s="630"/>
      <c r="H159" s="630"/>
      <c r="I159" s="631"/>
    </row>
    <row r="160" spans="1:10" ht="17.25" customHeight="1" x14ac:dyDescent="0.3">
      <c r="A160" s="493"/>
      <c r="B160" s="626" t="s">
        <v>39</v>
      </c>
      <c r="C160" s="528" t="s">
        <v>441</v>
      </c>
      <c r="D160" s="527">
        <v>200</v>
      </c>
      <c r="E160" s="527">
        <v>5.7</v>
      </c>
      <c r="F160" s="527">
        <v>5.26</v>
      </c>
      <c r="G160" s="527">
        <v>18.98</v>
      </c>
      <c r="H160" s="527">
        <v>146</v>
      </c>
      <c r="I160" s="520">
        <v>165</v>
      </c>
    </row>
    <row r="161" spans="1:11" ht="17.25" customHeight="1" x14ac:dyDescent="0.3">
      <c r="A161" s="493"/>
      <c r="B161" s="628"/>
      <c r="C161" s="525" t="s">
        <v>37</v>
      </c>
      <c r="D161" s="520">
        <v>50</v>
      </c>
      <c r="E161" s="520">
        <v>6.25</v>
      </c>
      <c r="F161" s="520">
        <v>3.75</v>
      </c>
      <c r="G161" s="520">
        <v>18.13</v>
      </c>
      <c r="H161" s="520">
        <v>133.75</v>
      </c>
      <c r="I161" s="520">
        <v>3</v>
      </c>
    </row>
    <row r="162" spans="1:11" ht="17.25" customHeight="1" x14ac:dyDescent="0.3">
      <c r="A162" s="493"/>
      <c r="B162" s="628"/>
      <c r="C162" s="520" t="s">
        <v>463</v>
      </c>
      <c r="D162" s="527">
        <v>200</v>
      </c>
      <c r="E162" s="527">
        <v>0.1</v>
      </c>
      <c r="F162" s="527">
        <v>0.04</v>
      </c>
      <c r="G162" s="527">
        <v>9.9</v>
      </c>
      <c r="H162" s="526">
        <v>35</v>
      </c>
      <c r="I162" s="520">
        <v>268</v>
      </c>
    </row>
    <row r="163" spans="1:11" ht="17.25" customHeight="1" x14ac:dyDescent="0.3">
      <c r="A163" s="493"/>
      <c r="B163" s="627"/>
      <c r="C163" s="528" t="s">
        <v>436</v>
      </c>
      <c r="D163" s="527">
        <v>130</v>
      </c>
      <c r="E163" s="529">
        <v>0.99</v>
      </c>
      <c r="F163" s="529">
        <v>0.22</v>
      </c>
      <c r="G163" s="529">
        <v>8.91</v>
      </c>
      <c r="H163" s="529">
        <v>47.3</v>
      </c>
      <c r="I163" s="520"/>
    </row>
    <row r="164" spans="1:11" ht="17.25" customHeight="1" x14ac:dyDescent="0.3">
      <c r="A164" s="493"/>
      <c r="B164" s="625" t="s">
        <v>102</v>
      </c>
      <c r="C164" s="625"/>
      <c r="D164" s="530">
        <f>D160+D161+D162+D163</f>
        <v>580</v>
      </c>
      <c r="E164" s="530">
        <f t="shared" ref="E164:H164" si="26">E160+E161+E162+E163</f>
        <v>13.04</v>
      </c>
      <c r="F164" s="530">
        <f t="shared" si="26"/>
        <v>9.27</v>
      </c>
      <c r="G164" s="530">
        <f t="shared" si="26"/>
        <v>55.92</v>
      </c>
      <c r="H164" s="530">
        <f t="shared" si="26"/>
        <v>362.05</v>
      </c>
      <c r="I164" s="520"/>
      <c r="J164" s="523">
        <f>H164/H175</f>
        <v>0.26453074197201626</v>
      </c>
      <c r="K164">
        <v>3</v>
      </c>
    </row>
    <row r="165" spans="1:11" ht="17.25" customHeight="1" x14ac:dyDescent="0.3">
      <c r="A165" s="493"/>
      <c r="B165" s="626" t="s">
        <v>41</v>
      </c>
      <c r="C165" s="532" t="s">
        <v>439</v>
      </c>
      <c r="D165" s="527">
        <v>120</v>
      </c>
      <c r="E165" s="527">
        <v>1.32</v>
      </c>
      <c r="F165" s="527">
        <v>0.24</v>
      </c>
      <c r="G165" s="527">
        <v>4.5599999999999996</v>
      </c>
      <c r="H165" s="526">
        <v>26.4</v>
      </c>
      <c r="I165" s="527">
        <v>71</v>
      </c>
    </row>
    <row r="166" spans="1:11" ht="27" customHeight="1" x14ac:dyDescent="0.3">
      <c r="A166" s="493"/>
      <c r="B166" s="628"/>
      <c r="C166" s="538" t="s">
        <v>445</v>
      </c>
      <c r="D166" s="527">
        <v>250</v>
      </c>
      <c r="E166" s="533">
        <v>2.2999999999999998</v>
      </c>
      <c r="F166" s="533">
        <v>4.25</v>
      </c>
      <c r="G166" s="533">
        <v>15.13</v>
      </c>
      <c r="H166" s="533">
        <v>108</v>
      </c>
      <c r="I166" s="527">
        <v>144</v>
      </c>
    </row>
    <row r="167" spans="1:11" ht="17.25" customHeight="1" x14ac:dyDescent="0.3">
      <c r="A167" s="493"/>
      <c r="B167" s="628"/>
      <c r="C167" s="528" t="s">
        <v>13</v>
      </c>
      <c r="D167" s="527">
        <v>200</v>
      </c>
      <c r="E167" s="527">
        <v>11.4</v>
      </c>
      <c r="F167" s="527">
        <v>10.46</v>
      </c>
      <c r="G167" s="527">
        <v>49.44</v>
      </c>
      <c r="H167" s="527">
        <v>337.4</v>
      </c>
      <c r="I167" s="527">
        <v>237</v>
      </c>
    </row>
    <row r="168" spans="1:11" ht="17.25" customHeight="1" x14ac:dyDescent="0.3">
      <c r="A168" s="493"/>
      <c r="B168" s="628"/>
      <c r="C168" s="528" t="s">
        <v>442</v>
      </c>
      <c r="D168" s="527">
        <v>100</v>
      </c>
      <c r="E168" s="527">
        <v>10.64</v>
      </c>
      <c r="F168" s="527">
        <v>28.19</v>
      </c>
      <c r="G168" s="527">
        <v>2.89</v>
      </c>
      <c r="H168" s="526">
        <v>309</v>
      </c>
      <c r="I168" s="527">
        <v>260</v>
      </c>
    </row>
    <row r="169" spans="1:11" ht="17.25" customHeight="1" x14ac:dyDescent="0.3">
      <c r="A169" s="493"/>
      <c r="B169" s="628"/>
      <c r="C169" s="538" t="s">
        <v>482</v>
      </c>
      <c r="D169" s="520">
        <v>200</v>
      </c>
      <c r="E169" s="520">
        <v>0.5</v>
      </c>
      <c r="F169" s="520">
        <v>0</v>
      </c>
      <c r="G169" s="520">
        <v>27</v>
      </c>
      <c r="H169" s="520">
        <v>110</v>
      </c>
      <c r="I169" s="520">
        <v>508</v>
      </c>
    </row>
    <row r="170" spans="1:11" ht="17.25" customHeight="1" x14ac:dyDescent="0.3">
      <c r="A170" s="493"/>
      <c r="B170" s="628"/>
      <c r="C170" s="528" t="s">
        <v>105</v>
      </c>
      <c r="D170" s="527">
        <v>60</v>
      </c>
      <c r="E170" s="526">
        <v>4.2</v>
      </c>
      <c r="F170" s="526">
        <v>0.66</v>
      </c>
      <c r="G170" s="526">
        <v>24.18</v>
      </c>
      <c r="H170" s="526">
        <v>115.8</v>
      </c>
      <c r="I170" s="520">
        <v>516</v>
      </c>
    </row>
    <row r="171" spans="1:11" ht="17.25" customHeight="1" x14ac:dyDescent="0.3">
      <c r="A171" s="493"/>
      <c r="B171" s="625" t="s">
        <v>106</v>
      </c>
      <c r="C171" s="625"/>
      <c r="D171" s="530">
        <f>D165+D166+D167+D168+D169+D170</f>
        <v>930</v>
      </c>
      <c r="E171" s="530">
        <f t="shared" ref="E171:H171" si="27">E165+E166+E167+E168+E169+E170</f>
        <v>30.36</v>
      </c>
      <c r="F171" s="530">
        <f t="shared" si="27"/>
        <v>43.8</v>
      </c>
      <c r="G171" s="530">
        <f t="shared" si="27"/>
        <v>123.19999999999999</v>
      </c>
      <c r="H171" s="530">
        <f t="shared" si="27"/>
        <v>1006.5999999999999</v>
      </c>
      <c r="I171" s="520"/>
      <c r="J171" s="524">
        <f>H171/H175</f>
        <v>0.7354692580279838</v>
      </c>
    </row>
    <row r="172" spans="1:11" ht="17.25" customHeight="1" x14ac:dyDescent="0.3">
      <c r="A172" s="493"/>
      <c r="B172" s="626" t="s">
        <v>524</v>
      </c>
      <c r="C172" s="520" t="s">
        <v>525</v>
      </c>
      <c r="D172" s="520">
        <v>200</v>
      </c>
      <c r="E172" s="520">
        <v>5.7</v>
      </c>
      <c r="F172" s="520">
        <v>6.3</v>
      </c>
      <c r="G172" s="520">
        <v>7.8</v>
      </c>
      <c r="H172" s="520">
        <v>114</v>
      </c>
      <c r="I172" s="520">
        <v>280</v>
      </c>
    </row>
    <row r="173" spans="1:11" ht="17.25" customHeight="1" x14ac:dyDescent="0.3">
      <c r="A173" s="493"/>
      <c r="B173" s="627"/>
      <c r="C173" s="520" t="s">
        <v>526</v>
      </c>
      <c r="D173" s="520">
        <v>100</v>
      </c>
      <c r="E173" s="520">
        <v>7</v>
      </c>
      <c r="F173" s="520">
        <v>5</v>
      </c>
      <c r="G173" s="520">
        <v>58</v>
      </c>
      <c r="H173" s="520">
        <v>300</v>
      </c>
      <c r="I173" s="520"/>
    </row>
    <row r="174" spans="1:11" ht="17.25" customHeight="1" x14ac:dyDescent="0.3">
      <c r="A174" s="493"/>
      <c r="B174" s="625" t="s">
        <v>527</v>
      </c>
      <c r="C174" s="625"/>
      <c r="D174" s="551">
        <f>D172+D173</f>
        <v>300</v>
      </c>
      <c r="E174" s="551">
        <f t="shared" ref="E174:H174" si="28">E172+E173</f>
        <v>12.7</v>
      </c>
      <c r="F174" s="551">
        <f t="shared" si="28"/>
        <v>11.3</v>
      </c>
      <c r="G174" s="551">
        <f t="shared" si="28"/>
        <v>65.8</v>
      </c>
      <c r="H174" s="551">
        <f t="shared" si="28"/>
        <v>414</v>
      </c>
      <c r="I174" s="520"/>
      <c r="J174" s="524">
        <f>H174/H175</f>
        <v>0.30248785299382608</v>
      </c>
    </row>
    <row r="175" spans="1:11" ht="17.25" customHeight="1" x14ac:dyDescent="0.3">
      <c r="A175" s="493"/>
      <c r="B175" s="625" t="s">
        <v>107</v>
      </c>
      <c r="C175" s="625"/>
      <c r="D175" s="530">
        <f>D164+D171</f>
        <v>1510</v>
      </c>
      <c r="E175" s="530">
        <f>E164+E171</f>
        <v>43.4</v>
      </c>
      <c r="F175" s="530">
        <f>F164+F171</f>
        <v>53.069999999999993</v>
      </c>
      <c r="G175" s="530">
        <f>G164+G171</f>
        <v>179.12</v>
      </c>
      <c r="H175" s="530">
        <f>H164+H171</f>
        <v>1368.6499999999999</v>
      </c>
      <c r="I175" s="551"/>
    </row>
    <row r="176" spans="1:11" ht="17.25" customHeight="1" x14ac:dyDescent="0.3">
      <c r="A176" s="493"/>
      <c r="B176" s="629" t="s">
        <v>54</v>
      </c>
      <c r="C176" s="630"/>
      <c r="D176" s="630"/>
      <c r="E176" s="630"/>
      <c r="F176" s="630"/>
      <c r="G176" s="630"/>
      <c r="H176" s="630"/>
      <c r="I176" s="631"/>
    </row>
    <row r="177" spans="1:12" ht="17.25" customHeight="1" x14ac:dyDescent="0.3">
      <c r="A177" s="493"/>
      <c r="B177" s="626" t="s">
        <v>39</v>
      </c>
      <c r="C177" s="539" t="s">
        <v>118</v>
      </c>
      <c r="D177" s="540">
        <v>200</v>
      </c>
      <c r="E177" s="533">
        <v>5.62</v>
      </c>
      <c r="F177" s="533">
        <v>7.78</v>
      </c>
      <c r="G177" s="533">
        <v>39.020000000000003</v>
      </c>
      <c r="H177" s="533">
        <v>249.72</v>
      </c>
      <c r="I177" s="520">
        <v>181</v>
      </c>
    </row>
    <row r="178" spans="1:12" ht="17.25" customHeight="1" x14ac:dyDescent="0.3">
      <c r="A178" s="493"/>
      <c r="B178" s="628"/>
      <c r="C178" s="525" t="s">
        <v>119</v>
      </c>
      <c r="D178" s="520">
        <v>50</v>
      </c>
      <c r="E178" s="520">
        <v>3</v>
      </c>
      <c r="F178" s="520">
        <v>10.75</v>
      </c>
      <c r="G178" s="520">
        <v>18.25</v>
      </c>
      <c r="H178" s="520">
        <v>182.5</v>
      </c>
      <c r="I178" s="520">
        <v>1</v>
      </c>
    </row>
    <row r="179" spans="1:12" ht="17.25" customHeight="1" x14ac:dyDescent="0.3">
      <c r="A179" s="493"/>
      <c r="B179" s="628"/>
      <c r="C179" s="528" t="s">
        <v>1</v>
      </c>
      <c r="D179" s="520">
        <v>200</v>
      </c>
      <c r="E179" s="527">
        <v>0.1</v>
      </c>
      <c r="F179" s="527">
        <v>0</v>
      </c>
      <c r="G179" s="527">
        <v>15.2</v>
      </c>
      <c r="H179" s="527">
        <v>61</v>
      </c>
      <c r="I179" s="520">
        <v>494</v>
      </c>
    </row>
    <row r="180" spans="1:12" ht="17.25" hidden="1" customHeight="1" x14ac:dyDescent="0.3">
      <c r="A180" s="493"/>
      <c r="B180" s="552"/>
      <c r="C180" s="528" t="s">
        <v>321</v>
      </c>
      <c r="D180" s="527">
        <v>150</v>
      </c>
      <c r="E180" s="529">
        <v>1.5</v>
      </c>
      <c r="F180" s="529">
        <v>0.5</v>
      </c>
      <c r="G180" s="529">
        <v>21</v>
      </c>
      <c r="H180" s="529">
        <v>96</v>
      </c>
      <c r="I180" s="520">
        <v>112</v>
      </c>
    </row>
    <row r="181" spans="1:12" ht="17.25" customHeight="1" x14ac:dyDescent="0.3">
      <c r="A181" s="493"/>
      <c r="B181" s="625" t="s">
        <v>102</v>
      </c>
      <c r="C181" s="625"/>
      <c r="D181" s="530">
        <f>D177+D178+D179</f>
        <v>450</v>
      </c>
      <c r="E181" s="530">
        <f t="shared" ref="E181:H181" si="29">E177+E178+E179</f>
        <v>8.7200000000000006</v>
      </c>
      <c r="F181" s="530">
        <f t="shared" si="29"/>
        <v>18.53</v>
      </c>
      <c r="G181" s="530">
        <f t="shared" si="29"/>
        <v>72.47</v>
      </c>
      <c r="H181" s="530">
        <f t="shared" si="29"/>
        <v>493.22</v>
      </c>
      <c r="I181" s="520"/>
      <c r="J181" s="524">
        <f>H181/H192</f>
        <v>0.36676903857165166</v>
      </c>
      <c r="L181" s="158"/>
    </row>
    <row r="182" spans="1:12" ht="17.25" customHeight="1" x14ac:dyDescent="0.3">
      <c r="A182" s="493"/>
      <c r="B182" s="626" t="s">
        <v>41</v>
      </c>
      <c r="C182" s="532" t="s">
        <v>218</v>
      </c>
      <c r="D182" s="520">
        <v>120</v>
      </c>
      <c r="E182" s="520">
        <v>1.08</v>
      </c>
      <c r="F182" s="520">
        <v>6.12</v>
      </c>
      <c r="G182" s="520">
        <v>4.32</v>
      </c>
      <c r="H182" s="533">
        <v>76.8</v>
      </c>
      <c r="I182" s="527">
        <v>31</v>
      </c>
    </row>
    <row r="183" spans="1:12" ht="17.25" customHeight="1" x14ac:dyDescent="0.3">
      <c r="A183" s="493"/>
      <c r="B183" s="628"/>
      <c r="C183" s="528" t="s">
        <v>120</v>
      </c>
      <c r="D183" s="527">
        <v>250</v>
      </c>
      <c r="E183" s="527">
        <v>1.83</v>
      </c>
      <c r="F183" s="527">
        <v>5</v>
      </c>
      <c r="G183" s="527">
        <v>10.65</v>
      </c>
      <c r="H183" s="526">
        <v>95</v>
      </c>
      <c r="I183" s="527">
        <v>128</v>
      </c>
    </row>
    <row r="184" spans="1:12" ht="17.25" customHeight="1" x14ac:dyDescent="0.3">
      <c r="A184" s="493"/>
      <c r="B184" s="628"/>
      <c r="C184" s="528" t="s">
        <v>114</v>
      </c>
      <c r="D184" s="527">
        <v>200</v>
      </c>
      <c r="E184" s="527">
        <v>7.54</v>
      </c>
      <c r="F184" s="527">
        <v>0.9</v>
      </c>
      <c r="G184" s="527">
        <v>38.72</v>
      </c>
      <c r="H184" s="526">
        <v>193.2</v>
      </c>
      <c r="I184" s="527">
        <v>291</v>
      </c>
    </row>
    <row r="185" spans="1:12" ht="29.4" customHeight="1" x14ac:dyDescent="0.3">
      <c r="A185" s="493"/>
      <c r="B185" s="628"/>
      <c r="C185" s="528" t="s">
        <v>223</v>
      </c>
      <c r="D185" s="527">
        <v>100</v>
      </c>
      <c r="E185" s="542">
        <v>15.8</v>
      </c>
      <c r="F185" s="542">
        <v>16.420000000000002</v>
      </c>
      <c r="G185" s="526">
        <v>16.829999999999998</v>
      </c>
      <c r="H185" s="526">
        <v>278.75</v>
      </c>
      <c r="I185" s="527">
        <v>305</v>
      </c>
    </row>
    <row r="186" spans="1:12" ht="17.25" customHeight="1" x14ac:dyDescent="0.3">
      <c r="A186" s="493"/>
      <c r="B186" s="628"/>
      <c r="C186" s="528" t="s">
        <v>8</v>
      </c>
      <c r="D186" s="520">
        <v>200</v>
      </c>
      <c r="E186" s="520">
        <v>1</v>
      </c>
      <c r="F186" s="520">
        <v>0.2</v>
      </c>
      <c r="G186" s="520">
        <v>0.2</v>
      </c>
      <c r="H186" s="533">
        <v>92</v>
      </c>
      <c r="I186" s="527">
        <v>518</v>
      </c>
    </row>
    <row r="187" spans="1:12" ht="17.25" customHeight="1" x14ac:dyDescent="0.3">
      <c r="A187" s="493"/>
      <c r="B187" s="628"/>
      <c r="C187" s="528" t="s">
        <v>105</v>
      </c>
      <c r="D187" s="527">
        <v>60</v>
      </c>
      <c r="E187" s="526">
        <v>4.2</v>
      </c>
      <c r="F187" s="526">
        <v>0.66</v>
      </c>
      <c r="G187" s="526">
        <v>24.18</v>
      </c>
      <c r="H187" s="526">
        <v>115.8</v>
      </c>
      <c r="I187" s="520">
        <v>516</v>
      </c>
    </row>
    <row r="188" spans="1:12" ht="17.25" customHeight="1" x14ac:dyDescent="0.3">
      <c r="A188" s="493"/>
      <c r="B188" s="625" t="s">
        <v>106</v>
      </c>
      <c r="C188" s="625"/>
      <c r="D188" s="530">
        <f>D182+D183+D184+D185+D186+D187</f>
        <v>930</v>
      </c>
      <c r="E188" s="530">
        <f t="shared" ref="E188:H188" si="30">E182+E183+E184+E185+E186+E187</f>
        <v>31.45</v>
      </c>
      <c r="F188" s="530">
        <f t="shared" si="30"/>
        <v>29.300000000000004</v>
      </c>
      <c r="G188" s="530">
        <f t="shared" si="30"/>
        <v>94.9</v>
      </c>
      <c r="H188" s="530">
        <f t="shared" si="30"/>
        <v>851.55</v>
      </c>
      <c r="I188" s="520"/>
      <c r="J188" s="524">
        <f>H188/H192</f>
        <v>0.63323096142834834</v>
      </c>
    </row>
    <row r="189" spans="1:12" ht="15" customHeight="1" x14ac:dyDescent="0.3">
      <c r="A189" s="493"/>
      <c r="B189" s="626" t="s">
        <v>524</v>
      </c>
      <c r="C189" s="538" t="s">
        <v>530</v>
      </c>
      <c r="D189" s="520">
        <v>200</v>
      </c>
      <c r="E189" s="520">
        <v>3.16</v>
      </c>
      <c r="F189" s="520">
        <v>2.68</v>
      </c>
      <c r="G189" s="520">
        <v>15.94</v>
      </c>
      <c r="H189" s="520">
        <v>100.6</v>
      </c>
      <c r="I189" s="520">
        <v>379</v>
      </c>
    </row>
    <row r="190" spans="1:12" ht="16.2" customHeight="1" x14ac:dyDescent="0.3">
      <c r="A190" s="493"/>
      <c r="B190" s="627"/>
      <c r="C190" s="520" t="s">
        <v>528</v>
      </c>
      <c r="D190" s="520">
        <v>65</v>
      </c>
      <c r="E190" s="520">
        <v>4.55</v>
      </c>
      <c r="F190" s="520">
        <v>13.65</v>
      </c>
      <c r="G190" s="520">
        <v>34.450000000000003</v>
      </c>
      <c r="H190" s="520">
        <v>279.5</v>
      </c>
      <c r="I190" s="520"/>
    </row>
    <row r="191" spans="1:12" ht="17.25" customHeight="1" x14ac:dyDescent="0.3">
      <c r="A191" s="493"/>
      <c r="B191" s="625" t="s">
        <v>527</v>
      </c>
      <c r="C191" s="625"/>
      <c r="D191" s="551">
        <f>D189+D190</f>
        <v>265</v>
      </c>
      <c r="E191" s="551">
        <f t="shared" ref="E191:H191" si="31">E189+E190</f>
        <v>7.71</v>
      </c>
      <c r="F191" s="551">
        <f t="shared" si="31"/>
        <v>16.330000000000002</v>
      </c>
      <c r="G191" s="551">
        <f t="shared" si="31"/>
        <v>50.39</v>
      </c>
      <c r="H191" s="551">
        <f t="shared" si="31"/>
        <v>380.1</v>
      </c>
      <c r="I191" s="520"/>
      <c r="J191" s="524">
        <f>H191/H192</f>
        <v>0.28265056478059447</v>
      </c>
    </row>
    <row r="192" spans="1:12" ht="17.25" customHeight="1" x14ac:dyDescent="0.3">
      <c r="A192" s="493"/>
      <c r="B192" s="625" t="s">
        <v>107</v>
      </c>
      <c r="C192" s="625"/>
      <c r="D192" s="530">
        <f>D181+D188</f>
        <v>1380</v>
      </c>
      <c r="E192" s="530">
        <f>E181+E188</f>
        <v>40.17</v>
      </c>
      <c r="F192" s="530">
        <f>F181+F188</f>
        <v>47.830000000000005</v>
      </c>
      <c r="G192" s="530">
        <f>G181+G188</f>
        <v>167.37</v>
      </c>
      <c r="H192" s="530">
        <f>H181+H188</f>
        <v>1344.77</v>
      </c>
      <c r="I192" s="551"/>
    </row>
    <row r="193" spans="1:10" x14ac:dyDescent="0.3">
      <c r="A193" s="493"/>
      <c r="B193" s="629" t="s">
        <v>546</v>
      </c>
      <c r="C193" s="630"/>
      <c r="D193" s="630"/>
      <c r="E193" s="630"/>
      <c r="F193" s="630"/>
      <c r="G193" s="630"/>
      <c r="H193" s="630"/>
      <c r="I193" s="631"/>
    </row>
    <row r="194" spans="1:10" x14ac:dyDescent="0.3">
      <c r="A194" s="493"/>
      <c r="B194" s="629" t="s">
        <v>38</v>
      </c>
      <c r="C194" s="630"/>
      <c r="D194" s="630"/>
      <c r="E194" s="630"/>
      <c r="F194" s="630"/>
      <c r="G194" s="630"/>
      <c r="H194" s="630"/>
      <c r="I194" s="631"/>
    </row>
    <row r="195" spans="1:10" ht="17.25" customHeight="1" x14ac:dyDescent="0.3">
      <c r="A195" s="493"/>
      <c r="B195" s="643" t="s">
        <v>39</v>
      </c>
      <c r="C195" s="525" t="s">
        <v>5</v>
      </c>
      <c r="D195" s="520">
        <v>200</v>
      </c>
      <c r="E195" s="520">
        <v>17.239999999999998</v>
      </c>
      <c r="F195" s="520">
        <v>26.76</v>
      </c>
      <c r="G195" s="520">
        <v>4.62</v>
      </c>
      <c r="H195" s="520">
        <v>326.16000000000003</v>
      </c>
      <c r="I195" s="520">
        <v>301</v>
      </c>
    </row>
    <row r="196" spans="1:10" ht="17.25" customHeight="1" x14ac:dyDescent="0.3">
      <c r="A196" s="493"/>
      <c r="B196" s="644"/>
      <c r="C196" s="525" t="s">
        <v>58</v>
      </c>
      <c r="D196" s="520">
        <v>60</v>
      </c>
      <c r="E196" s="526">
        <v>4.5599999999999996</v>
      </c>
      <c r="F196" s="526">
        <v>0.48</v>
      </c>
      <c r="G196" s="526">
        <v>29.52</v>
      </c>
      <c r="H196" s="526">
        <v>141</v>
      </c>
      <c r="I196" s="520">
        <v>108</v>
      </c>
    </row>
    <row r="197" spans="1:10" ht="17.25" customHeight="1" x14ac:dyDescent="0.3">
      <c r="A197" s="493"/>
      <c r="B197" s="644"/>
      <c r="C197" s="525" t="s">
        <v>1</v>
      </c>
      <c r="D197" s="520">
        <v>200</v>
      </c>
      <c r="E197" s="527">
        <v>0.1</v>
      </c>
      <c r="F197" s="527">
        <v>0</v>
      </c>
      <c r="G197" s="527">
        <v>15.2</v>
      </c>
      <c r="H197" s="527">
        <v>61</v>
      </c>
      <c r="I197" s="520">
        <v>494</v>
      </c>
    </row>
    <row r="198" spans="1:10" ht="17.25" customHeight="1" x14ac:dyDescent="0.3">
      <c r="A198" s="493"/>
      <c r="B198" s="645"/>
      <c r="C198" s="528" t="s">
        <v>436</v>
      </c>
      <c r="D198" s="527">
        <v>130</v>
      </c>
      <c r="E198" s="529">
        <v>0.99</v>
      </c>
      <c r="F198" s="529">
        <v>0.22</v>
      </c>
      <c r="G198" s="529">
        <v>8.91</v>
      </c>
      <c r="H198" s="529">
        <v>47.3</v>
      </c>
      <c r="I198" s="520"/>
    </row>
    <row r="199" spans="1:10" ht="17.25" customHeight="1" x14ac:dyDescent="0.3">
      <c r="A199" s="493"/>
      <c r="B199" s="625" t="s">
        <v>102</v>
      </c>
      <c r="C199" s="625"/>
      <c r="D199" s="530">
        <f>D195+D196+D197+D198</f>
        <v>590</v>
      </c>
      <c r="E199" s="530">
        <f t="shared" ref="E199:G199" si="32">E195+E196+E197+E198</f>
        <v>22.889999999999997</v>
      </c>
      <c r="F199" s="530">
        <f t="shared" si="32"/>
        <v>27.46</v>
      </c>
      <c r="G199" s="530">
        <f t="shared" si="32"/>
        <v>58.25</v>
      </c>
      <c r="H199" s="530">
        <f>H195+H196+H197+H198</f>
        <v>575.46</v>
      </c>
      <c r="I199" s="551"/>
      <c r="J199" s="524">
        <f>H199/H210</f>
        <v>0.29383290953095803</v>
      </c>
    </row>
    <row r="200" spans="1:10" ht="17.25" customHeight="1" x14ac:dyDescent="0.3">
      <c r="A200" s="493"/>
      <c r="B200" s="626" t="s">
        <v>41</v>
      </c>
      <c r="C200" s="532" t="s">
        <v>218</v>
      </c>
      <c r="D200" s="520">
        <v>120</v>
      </c>
      <c r="E200" s="520">
        <v>1.08</v>
      </c>
      <c r="F200" s="520">
        <v>6.12</v>
      </c>
      <c r="G200" s="520">
        <v>4.32</v>
      </c>
      <c r="H200" s="533">
        <v>76.8</v>
      </c>
      <c r="I200" s="527">
        <v>31</v>
      </c>
    </row>
    <row r="201" spans="1:10" ht="27.6" customHeight="1" x14ac:dyDescent="0.3">
      <c r="A201" s="493"/>
      <c r="B201" s="628"/>
      <c r="C201" s="528" t="s">
        <v>457</v>
      </c>
      <c r="D201" s="527">
        <v>250</v>
      </c>
      <c r="E201" s="527">
        <v>2.7</v>
      </c>
      <c r="F201" s="527">
        <v>2.85</v>
      </c>
      <c r="G201" s="527">
        <v>17.45</v>
      </c>
      <c r="H201" s="526">
        <v>118.25</v>
      </c>
      <c r="I201" s="527">
        <v>103</v>
      </c>
    </row>
    <row r="202" spans="1:10" ht="17.25" customHeight="1" x14ac:dyDescent="0.3">
      <c r="A202" s="493"/>
      <c r="B202" s="628"/>
      <c r="C202" s="528" t="s">
        <v>13</v>
      </c>
      <c r="D202" s="527">
        <v>200</v>
      </c>
      <c r="E202" s="527">
        <v>11.4</v>
      </c>
      <c r="F202" s="527">
        <v>10.46</v>
      </c>
      <c r="G202" s="527">
        <v>49.44</v>
      </c>
      <c r="H202" s="527">
        <v>337.4</v>
      </c>
      <c r="I202" s="527">
        <v>237</v>
      </c>
    </row>
    <row r="203" spans="1:10" ht="17.25" customHeight="1" x14ac:dyDescent="0.3">
      <c r="A203" s="493"/>
      <c r="B203" s="628"/>
      <c r="C203" s="528" t="s">
        <v>224</v>
      </c>
      <c r="D203" s="527">
        <v>100</v>
      </c>
      <c r="E203" s="527">
        <v>15.55</v>
      </c>
      <c r="F203" s="527">
        <v>11.55</v>
      </c>
      <c r="G203" s="527">
        <v>15.7</v>
      </c>
      <c r="H203" s="527">
        <v>228.75</v>
      </c>
      <c r="I203" s="527">
        <v>282</v>
      </c>
    </row>
    <row r="204" spans="1:10" ht="17.25" customHeight="1" x14ac:dyDescent="0.3">
      <c r="A204" s="493"/>
      <c r="B204" s="628"/>
      <c r="C204" s="528" t="s">
        <v>8</v>
      </c>
      <c r="D204" s="520">
        <v>200</v>
      </c>
      <c r="E204" s="520">
        <v>1</v>
      </c>
      <c r="F204" s="520">
        <v>0.2</v>
      </c>
      <c r="G204" s="520">
        <v>0.2</v>
      </c>
      <c r="H204" s="533">
        <v>92</v>
      </c>
      <c r="I204" s="527">
        <v>518</v>
      </c>
    </row>
    <row r="205" spans="1:10" ht="17.25" customHeight="1" x14ac:dyDescent="0.3">
      <c r="A205" s="493"/>
      <c r="B205" s="628"/>
      <c r="C205" s="528" t="s">
        <v>105</v>
      </c>
      <c r="D205" s="527">
        <v>60</v>
      </c>
      <c r="E205" s="526">
        <v>4.2</v>
      </c>
      <c r="F205" s="526">
        <v>0.66</v>
      </c>
      <c r="G205" s="526">
        <v>24.18</v>
      </c>
      <c r="H205" s="526">
        <v>115.8</v>
      </c>
      <c r="I205" s="520">
        <v>516</v>
      </c>
    </row>
    <row r="206" spans="1:10" ht="17.25" customHeight="1" x14ac:dyDescent="0.3">
      <c r="A206" s="493"/>
      <c r="B206" s="625" t="s">
        <v>106</v>
      </c>
      <c r="C206" s="625"/>
      <c r="D206" s="530">
        <f>D200+D201+D202+D203+D204+D205</f>
        <v>930</v>
      </c>
      <c r="E206" s="530">
        <f t="shared" ref="E206:H206" si="33">E200+E201+E202+E203+E204+E205</f>
        <v>35.93</v>
      </c>
      <c r="F206" s="530">
        <f t="shared" si="33"/>
        <v>31.84</v>
      </c>
      <c r="G206" s="530">
        <f t="shared" si="33"/>
        <v>111.28999999999999</v>
      </c>
      <c r="H206" s="530">
        <f t="shared" si="33"/>
        <v>969</v>
      </c>
      <c r="I206" s="533"/>
      <c r="J206" s="524">
        <f>H206/H210</f>
        <v>0.49477650807266932</v>
      </c>
    </row>
    <row r="207" spans="1:10" ht="17.25" customHeight="1" x14ac:dyDescent="0.3">
      <c r="A207" s="493"/>
      <c r="B207" s="626" t="s">
        <v>524</v>
      </c>
      <c r="C207" s="520" t="s">
        <v>525</v>
      </c>
      <c r="D207" s="520">
        <v>200</v>
      </c>
      <c r="E207" s="520">
        <v>5.7</v>
      </c>
      <c r="F207" s="520">
        <v>6.3</v>
      </c>
      <c r="G207" s="520">
        <v>7.8</v>
      </c>
      <c r="H207" s="520">
        <v>114</v>
      </c>
      <c r="I207" s="520">
        <v>280</v>
      </c>
    </row>
    <row r="208" spans="1:10" ht="17.25" customHeight="1" x14ac:dyDescent="0.3">
      <c r="A208" s="493"/>
      <c r="B208" s="627"/>
      <c r="C208" s="520" t="s">
        <v>526</v>
      </c>
      <c r="D208" s="520">
        <v>100</v>
      </c>
      <c r="E208" s="520">
        <v>7</v>
      </c>
      <c r="F208" s="520">
        <v>5</v>
      </c>
      <c r="G208" s="520">
        <v>58</v>
      </c>
      <c r="H208" s="520">
        <v>300</v>
      </c>
      <c r="I208" s="520"/>
    </row>
    <row r="209" spans="1:11" ht="17.25" customHeight="1" x14ac:dyDescent="0.3">
      <c r="A209" s="493"/>
      <c r="B209" s="625" t="s">
        <v>527</v>
      </c>
      <c r="C209" s="625"/>
      <c r="D209" s="551">
        <f>D207+D208</f>
        <v>300</v>
      </c>
      <c r="E209" s="551">
        <f t="shared" ref="E209:H209" si="34">E207+E208</f>
        <v>12.7</v>
      </c>
      <c r="F209" s="551">
        <f t="shared" si="34"/>
        <v>11.3</v>
      </c>
      <c r="G209" s="551">
        <f t="shared" si="34"/>
        <v>65.8</v>
      </c>
      <c r="H209" s="551">
        <f t="shared" si="34"/>
        <v>414</v>
      </c>
      <c r="I209" s="520"/>
      <c r="J209" s="524">
        <f>H209/H210</f>
        <v>0.21139058239637265</v>
      </c>
    </row>
    <row r="210" spans="1:11" ht="17.25" customHeight="1" x14ac:dyDescent="0.3">
      <c r="A210" s="493"/>
      <c r="B210" s="625" t="s">
        <v>107</v>
      </c>
      <c r="C210" s="625"/>
      <c r="D210" s="530">
        <f>D199+D206+D209</f>
        <v>1820</v>
      </c>
      <c r="E210" s="530">
        <f t="shared" ref="E210:H210" si="35">E199+E206+E209</f>
        <v>71.52</v>
      </c>
      <c r="F210" s="530">
        <f t="shared" si="35"/>
        <v>70.599999999999994</v>
      </c>
      <c r="G210" s="530">
        <f t="shared" si="35"/>
        <v>235.33999999999997</v>
      </c>
      <c r="H210" s="530">
        <f t="shared" si="35"/>
        <v>1958.46</v>
      </c>
      <c r="I210" s="530"/>
    </row>
    <row r="211" spans="1:11" ht="17.25" customHeight="1" x14ac:dyDescent="0.3">
      <c r="A211" s="493"/>
      <c r="B211" s="629" t="s">
        <v>46</v>
      </c>
      <c r="C211" s="630"/>
      <c r="D211" s="630"/>
      <c r="E211" s="630"/>
      <c r="F211" s="630"/>
      <c r="G211" s="630"/>
      <c r="H211" s="630"/>
      <c r="I211" s="631"/>
    </row>
    <row r="212" spans="1:11" ht="17.25" customHeight="1" x14ac:dyDescent="0.3">
      <c r="A212" s="493"/>
      <c r="B212" s="640" t="s">
        <v>39</v>
      </c>
      <c r="C212" s="525" t="s">
        <v>122</v>
      </c>
      <c r="D212" s="520" t="s">
        <v>411</v>
      </c>
      <c r="E212" s="520">
        <v>32</v>
      </c>
      <c r="F212" s="520">
        <v>33.6</v>
      </c>
      <c r="G212" s="520">
        <v>31.86</v>
      </c>
      <c r="H212" s="520">
        <v>566.66</v>
      </c>
      <c r="I212" s="520">
        <v>313</v>
      </c>
    </row>
    <row r="213" spans="1:11" ht="17.25" customHeight="1" x14ac:dyDescent="0.3">
      <c r="A213" s="493"/>
      <c r="B213" s="641"/>
      <c r="C213" s="525" t="s">
        <v>119</v>
      </c>
      <c r="D213" s="520">
        <v>50</v>
      </c>
      <c r="E213" s="520">
        <v>3</v>
      </c>
      <c r="F213" s="520">
        <v>10.75</v>
      </c>
      <c r="G213" s="520">
        <v>18.25</v>
      </c>
      <c r="H213" s="520">
        <v>182.5</v>
      </c>
      <c r="I213" s="520">
        <v>1</v>
      </c>
    </row>
    <row r="214" spans="1:11" ht="17.25" customHeight="1" x14ac:dyDescent="0.3">
      <c r="A214" s="493"/>
      <c r="B214" s="641"/>
      <c r="C214" s="534" t="s">
        <v>7</v>
      </c>
      <c r="D214" s="535">
        <v>200</v>
      </c>
      <c r="E214" s="534">
        <v>3.6</v>
      </c>
      <c r="F214" s="534">
        <v>3.3</v>
      </c>
      <c r="G214" s="534">
        <v>25</v>
      </c>
      <c r="H214" s="536">
        <v>144</v>
      </c>
      <c r="I214" s="520">
        <v>496</v>
      </c>
    </row>
    <row r="215" spans="1:11" ht="17.25" hidden="1" customHeight="1" x14ac:dyDescent="0.3">
      <c r="A215" s="493"/>
      <c r="B215" s="642"/>
      <c r="C215" s="528" t="s">
        <v>321</v>
      </c>
      <c r="D215" s="527">
        <v>143</v>
      </c>
      <c r="E215" s="529">
        <v>1.5</v>
      </c>
      <c r="F215" s="529">
        <v>0.5</v>
      </c>
      <c r="G215" s="529">
        <v>21</v>
      </c>
      <c r="H215" s="529">
        <v>96</v>
      </c>
      <c r="I215" s="520">
        <v>112</v>
      </c>
    </row>
    <row r="216" spans="1:11" ht="17.25" customHeight="1" x14ac:dyDescent="0.3">
      <c r="A216" s="493"/>
      <c r="B216" s="625" t="s">
        <v>102</v>
      </c>
      <c r="C216" s="625"/>
      <c r="D216" s="530">
        <f>226+D213+D214</f>
        <v>476</v>
      </c>
      <c r="E216" s="551">
        <f>E212+E213+E214</f>
        <v>38.6</v>
      </c>
      <c r="F216" s="551">
        <f t="shared" ref="F216:H216" si="36">F212+F213+F214</f>
        <v>47.65</v>
      </c>
      <c r="G216" s="551">
        <f t="shared" si="36"/>
        <v>75.11</v>
      </c>
      <c r="H216" s="551">
        <f t="shared" si="36"/>
        <v>893.16</v>
      </c>
      <c r="I216" s="520"/>
      <c r="J216" s="524">
        <f>H216/H226</f>
        <v>0.44784740816510732</v>
      </c>
    </row>
    <row r="217" spans="1:11" ht="17.25" customHeight="1" x14ac:dyDescent="0.3">
      <c r="A217" s="493"/>
      <c r="B217" s="626" t="s">
        <v>41</v>
      </c>
      <c r="C217" s="537" t="s">
        <v>439</v>
      </c>
      <c r="D217" s="527">
        <v>120</v>
      </c>
      <c r="E217" s="527">
        <v>1.32</v>
      </c>
      <c r="F217" s="527">
        <v>0.24</v>
      </c>
      <c r="G217" s="527">
        <v>4.5599999999999996</v>
      </c>
      <c r="H217" s="526">
        <v>26.4</v>
      </c>
      <c r="I217" s="527">
        <v>71</v>
      </c>
    </row>
    <row r="218" spans="1:11" ht="17.25" customHeight="1" x14ac:dyDescent="0.3">
      <c r="A218" s="493"/>
      <c r="B218" s="628"/>
      <c r="C218" s="528" t="s">
        <v>110</v>
      </c>
      <c r="D218" s="527">
        <v>250</v>
      </c>
      <c r="E218" s="527">
        <v>1.75</v>
      </c>
      <c r="F218" s="527">
        <v>4.9800000000000004</v>
      </c>
      <c r="G218" s="527">
        <v>7.78</v>
      </c>
      <c r="H218" s="527">
        <v>83</v>
      </c>
      <c r="I218" s="527">
        <v>142</v>
      </c>
    </row>
    <row r="219" spans="1:11" ht="17.25" customHeight="1" x14ac:dyDescent="0.3">
      <c r="A219" s="493"/>
      <c r="B219" s="628"/>
      <c r="C219" s="528" t="s">
        <v>440</v>
      </c>
      <c r="D219" s="520">
        <v>200</v>
      </c>
      <c r="E219" s="520">
        <v>19</v>
      </c>
      <c r="F219" s="520">
        <v>23.78</v>
      </c>
      <c r="G219" s="520">
        <v>31.56</v>
      </c>
      <c r="H219" s="533">
        <v>418.88</v>
      </c>
      <c r="I219" s="527">
        <v>131</v>
      </c>
    </row>
    <row r="220" spans="1:11" ht="25.2" customHeight="1" x14ac:dyDescent="0.3">
      <c r="A220" s="493"/>
      <c r="B220" s="628"/>
      <c r="C220" s="538" t="s">
        <v>430</v>
      </c>
      <c r="D220" s="520">
        <v>200</v>
      </c>
      <c r="E220" s="520">
        <v>0.2</v>
      </c>
      <c r="F220" s="520">
        <v>0</v>
      </c>
      <c r="G220" s="520">
        <v>19.8</v>
      </c>
      <c r="H220" s="520">
        <v>77</v>
      </c>
      <c r="I220" s="520">
        <v>296</v>
      </c>
    </row>
    <row r="221" spans="1:11" ht="17.25" customHeight="1" x14ac:dyDescent="0.3">
      <c r="A221" s="493"/>
      <c r="B221" s="628"/>
      <c r="C221" s="528" t="s">
        <v>105</v>
      </c>
      <c r="D221" s="527">
        <v>60</v>
      </c>
      <c r="E221" s="526">
        <v>4.2</v>
      </c>
      <c r="F221" s="526">
        <v>0.66</v>
      </c>
      <c r="G221" s="526">
        <v>24.18</v>
      </c>
      <c r="H221" s="526">
        <v>115.8</v>
      </c>
      <c r="I221" s="520">
        <v>516</v>
      </c>
    </row>
    <row r="222" spans="1:11" ht="17.25" customHeight="1" x14ac:dyDescent="0.3">
      <c r="A222" s="493"/>
      <c r="B222" s="625" t="s">
        <v>106</v>
      </c>
      <c r="C222" s="625"/>
      <c r="D222" s="530">
        <f>D217+D218+D219+D220+D221</f>
        <v>830</v>
      </c>
      <c r="E222" s="530">
        <f t="shared" ref="E222:G222" si="37">E217+E218+E219+E220+E221</f>
        <v>26.47</v>
      </c>
      <c r="F222" s="530">
        <f t="shared" si="37"/>
        <v>29.66</v>
      </c>
      <c r="G222" s="530">
        <f t="shared" si="37"/>
        <v>87.88</v>
      </c>
      <c r="H222" s="530">
        <f>H217+H218+H219+H220+H221</f>
        <v>721.07999999999993</v>
      </c>
      <c r="I222" s="520">
        <v>516</v>
      </c>
      <c r="J222" s="523">
        <f>H222/H226</f>
        <v>0.3615632239237041</v>
      </c>
      <c r="K222">
        <v>4</v>
      </c>
    </row>
    <row r="223" spans="1:11" ht="17.25" customHeight="1" x14ac:dyDescent="0.3">
      <c r="A223" s="493"/>
      <c r="B223" s="626" t="s">
        <v>524</v>
      </c>
      <c r="C223" s="538" t="s">
        <v>530</v>
      </c>
      <c r="D223" s="520">
        <v>200</v>
      </c>
      <c r="E223" s="520">
        <v>3.16</v>
      </c>
      <c r="F223" s="520">
        <v>2.68</v>
      </c>
      <c r="G223" s="520">
        <v>15.94</v>
      </c>
      <c r="H223" s="520">
        <v>100.6</v>
      </c>
      <c r="I223" s="520">
        <v>379</v>
      </c>
    </row>
    <row r="224" spans="1:11" ht="17.25" customHeight="1" x14ac:dyDescent="0.3">
      <c r="A224" s="493"/>
      <c r="B224" s="627"/>
      <c r="C224" s="520" t="s">
        <v>528</v>
      </c>
      <c r="D224" s="520">
        <v>65</v>
      </c>
      <c r="E224" s="520">
        <v>4.55</v>
      </c>
      <c r="F224" s="520">
        <v>13.65</v>
      </c>
      <c r="G224" s="520">
        <v>34.450000000000003</v>
      </c>
      <c r="H224" s="520">
        <v>279.5</v>
      </c>
      <c r="I224" s="520"/>
    </row>
    <row r="225" spans="1:11" ht="17.25" customHeight="1" x14ac:dyDescent="0.3">
      <c r="A225" s="493"/>
      <c r="B225" s="625" t="s">
        <v>527</v>
      </c>
      <c r="C225" s="625"/>
      <c r="D225" s="551">
        <f>D223+D224</f>
        <v>265</v>
      </c>
      <c r="E225" s="551">
        <f t="shared" ref="E225:H225" si="38">E223+E224</f>
        <v>7.71</v>
      </c>
      <c r="F225" s="551">
        <f t="shared" si="38"/>
        <v>16.330000000000002</v>
      </c>
      <c r="G225" s="551">
        <f t="shared" si="38"/>
        <v>50.39</v>
      </c>
      <c r="H225" s="551">
        <f t="shared" si="38"/>
        <v>380.1</v>
      </c>
      <c r="I225" s="520"/>
      <c r="J225" s="523">
        <f>H225/H226</f>
        <v>0.19058936791118872</v>
      </c>
      <c r="K225">
        <v>1</v>
      </c>
    </row>
    <row r="226" spans="1:11" ht="17.25" customHeight="1" x14ac:dyDescent="0.3">
      <c r="A226" s="493"/>
      <c r="B226" s="625" t="s">
        <v>107</v>
      </c>
      <c r="C226" s="625"/>
      <c r="D226" s="530">
        <f>D216+D222+D225</f>
        <v>1571</v>
      </c>
      <c r="E226" s="530">
        <f t="shared" ref="E226:H226" si="39">E216+E222+E225</f>
        <v>72.779999999999987</v>
      </c>
      <c r="F226" s="530">
        <f t="shared" si="39"/>
        <v>93.64</v>
      </c>
      <c r="G226" s="530">
        <f t="shared" si="39"/>
        <v>213.38</v>
      </c>
      <c r="H226" s="530">
        <f t="shared" si="39"/>
        <v>1994.3399999999997</v>
      </c>
      <c r="I226" s="551"/>
    </row>
    <row r="227" spans="1:11" ht="17.25" customHeight="1" x14ac:dyDescent="0.3">
      <c r="A227" s="493"/>
      <c r="B227" s="629" t="s">
        <v>55</v>
      </c>
      <c r="C227" s="630"/>
      <c r="D227" s="630"/>
      <c r="E227" s="630"/>
      <c r="F227" s="630"/>
      <c r="G227" s="630"/>
      <c r="H227" s="630"/>
      <c r="I227" s="631"/>
    </row>
    <row r="228" spans="1:11" ht="28.2" customHeight="1" x14ac:dyDescent="0.3">
      <c r="A228" s="493"/>
      <c r="B228" s="626" t="s">
        <v>39</v>
      </c>
      <c r="C228" s="528" t="s">
        <v>441</v>
      </c>
      <c r="D228" s="527">
        <v>200</v>
      </c>
      <c r="E228" s="527">
        <v>5.7</v>
      </c>
      <c r="F228" s="527">
        <v>5.26</v>
      </c>
      <c r="G228" s="527">
        <v>18.98</v>
      </c>
      <c r="H228" s="527">
        <v>146</v>
      </c>
      <c r="I228" s="520">
        <v>165</v>
      </c>
    </row>
    <row r="229" spans="1:11" ht="15.6" customHeight="1" x14ac:dyDescent="0.3">
      <c r="A229" s="493"/>
      <c r="B229" s="628"/>
      <c r="C229" s="525" t="s">
        <v>37</v>
      </c>
      <c r="D229" s="520">
        <v>50</v>
      </c>
      <c r="E229" s="520">
        <v>6.25</v>
      </c>
      <c r="F229" s="520">
        <v>3.75</v>
      </c>
      <c r="G229" s="520">
        <v>18.13</v>
      </c>
      <c r="H229" s="520">
        <v>133.75</v>
      </c>
      <c r="I229" s="520">
        <v>3</v>
      </c>
    </row>
    <row r="230" spans="1:11" ht="15.75" customHeight="1" x14ac:dyDescent="0.3">
      <c r="A230" s="493"/>
      <c r="B230" s="628"/>
      <c r="C230" s="520" t="s">
        <v>463</v>
      </c>
      <c r="D230" s="527">
        <v>200</v>
      </c>
      <c r="E230" s="527">
        <v>0.1</v>
      </c>
      <c r="F230" s="527">
        <v>0.04</v>
      </c>
      <c r="G230" s="527">
        <v>9.9</v>
      </c>
      <c r="H230" s="526">
        <v>35</v>
      </c>
      <c r="I230" s="520">
        <v>268</v>
      </c>
    </row>
    <row r="231" spans="1:11" ht="15.75" customHeight="1" x14ac:dyDescent="0.3">
      <c r="A231" s="493"/>
      <c r="B231" s="627"/>
      <c r="C231" s="528" t="s">
        <v>321</v>
      </c>
      <c r="D231" s="527">
        <v>130</v>
      </c>
      <c r="E231" s="529">
        <v>1.65</v>
      </c>
      <c r="F231" s="529">
        <v>0.55000000000000004</v>
      </c>
      <c r="G231" s="529">
        <v>23.1</v>
      </c>
      <c r="H231" s="529">
        <v>105.6</v>
      </c>
      <c r="I231" s="520"/>
    </row>
    <row r="232" spans="1:11" ht="17.25" customHeight="1" x14ac:dyDescent="0.3">
      <c r="A232" s="493"/>
      <c r="B232" s="625" t="s">
        <v>102</v>
      </c>
      <c r="C232" s="625"/>
      <c r="D232" s="530">
        <f>D228+D229+D230+D231</f>
        <v>580</v>
      </c>
      <c r="E232" s="530">
        <f t="shared" ref="E232:H232" si="40">E228+E229+E230+E231</f>
        <v>13.7</v>
      </c>
      <c r="F232" s="530">
        <f t="shared" si="40"/>
        <v>9.6</v>
      </c>
      <c r="G232" s="530">
        <f t="shared" si="40"/>
        <v>70.11</v>
      </c>
      <c r="H232" s="530">
        <f t="shared" si="40"/>
        <v>420.35</v>
      </c>
      <c r="I232" s="520"/>
      <c r="J232" s="524">
        <f>H232/H243</f>
        <v>0.32962164281513429</v>
      </c>
    </row>
    <row r="233" spans="1:11" ht="17.25" customHeight="1" x14ac:dyDescent="0.3">
      <c r="A233" s="493"/>
      <c r="B233" s="626" t="s">
        <v>41</v>
      </c>
      <c r="C233" s="532" t="s">
        <v>414</v>
      </c>
      <c r="D233" s="520">
        <v>120</v>
      </c>
      <c r="E233" s="520">
        <v>0.84</v>
      </c>
      <c r="F233" s="520">
        <v>0.12</v>
      </c>
      <c r="G233" s="520">
        <v>2.2799999999999998</v>
      </c>
      <c r="H233" s="533">
        <v>14.4</v>
      </c>
      <c r="I233" s="527">
        <v>71</v>
      </c>
    </row>
    <row r="234" spans="1:11" ht="28.2" customHeight="1" x14ac:dyDescent="0.3">
      <c r="A234" s="493"/>
      <c r="B234" s="628"/>
      <c r="C234" s="528" t="s">
        <v>443</v>
      </c>
      <c r="D234" s="527">
        <v>250</v>
      </c>
      <c r="E234" s="526">
        <v>2.68</v>
      </c>
      <c r="F234" s="526">
        <v>2.5</v>
      </c>
      <c r="G234" s="526">
        <v>19.329999999999998</v>
      </c>
      <c r="H234" s="526">
        <v>112.5</v>
      </c>
      <c r="I234" s="527">
        <v>61</v>
      </c>
    </row>
    <row r="235" spans="1:11" ht="17.25" customHeight="1" x14ac:dyDescent="0.3">
      <c r="A235" s="493"/>
      <c r="B235" s="628"/>
      <c r="C235" s="528" t="s">
        <v>114</v>
      </c>
      <c r="D235" s="527">
        <v>200</v>
      </c>
      <c r="E235" s="527">
        <v>7.54</v>
      </c>
      <c r="F235" s="527">
        <v>0.9</v>
      </c>
      <c r="G235" s="527">
        <v>38.72</v>
      </c>
      <c r="H235" s="526">
        <v>193.2</v>
      </c>
      <c r="I235" s="527">
        <v>291</v>
      </c>
    </row>
    <row r="236" spans="1:11" ht="17.25" customHeight="1" x14ac:dyDescent="0.3">
      <c r="A236" s="493"/>
      <c r="B236" s="628"/>
      <c r="C236" s="528" t="s">
        <v>442</v>
      </c>
      <c r="D236" s="527">
        <v>100</v>
      </c>
      <c r="E236" s="527">
        <v>10.64</v>
      </c>
      <c r="F236" s="527">
        <v>28.19</v>
      </c>
      <c r="G236" s="527">
        <v>2.89</v>
      </c>
      <c r="H236" s="526">
        <v>309</v>
      </c>
      <c r="I236" s="527">
        <v>260</v>
      </c>
    </row>
    <row r="237" spans="1:11" ht="15.6" customHeight="1" x14ac:dyDescent="0.3">
      <c r="A237" s="493"/>
      <c r="B237" s="628"/>
      <c r="C237" s="538" t="s">
        <v>482</v>
      </c>
      <c r="D237" s="520">
        <v>200</v>
      </c>
      <c r="E237" s="520">
        <v>0.5</v>
      </c>
      <c r="F237" s="520">
        <v>0</v>
      </c>
      <c r="G237" s="520">
        <v>27</v>
      </c>
      <c r="H237" s="520">
        <v>110</v>
      </c>
      <c r="I237" s="520">
        <v>508</v>
      </c>
    </row>
    <row r="238" spans="1:11" ht="17.25" customHeight="1" x14ac:dyDescent="0.3">
      <c r="A238" s="493"/>
      <c r="B238" s="628"/>
      <c r="C238" s="528" t="s">
        <v>105</v>
      </c>
      <c r="D238" s="527">
        <v>60</v>
      </c>
      <c r="E238" s="526">
        <v>4.2</v>
      </c>
      <c r="F238" s="526">
        <v>0.66</v>
      </c>
      <c r="G238" s="526">
        <v>24.18</v>
      </c>
      <c r="H238" s="526">
        <v>115.8</v>
      </c>
      <c r="I238" s="520">
        <v>516</v>
      </c>
    </row>
    <row r="239" spans="1:11" ht="17.25" customHeight="1" x14ac:dyDescent="0.3">
      <c r="A239" s="493"/>
      <c r="B239" s="625" t="s">
        <v>106</v>
      </c>
      <c r="C239" s="625"/>
      <c r="D239" s="530">
        <f>D233+D234+D235+D236+D237+D238</f>
        <v>930</v>
      </c>
      <c r="E239" s="530">
        <f t="shared" ref="E239:H239" si="41">E233+E234+E235+E236+E237+E238</f>
        <v>26.400000000000002</v>
      </c>
      <c r="F239" s="530">
        <f t="shared" si="41"/>
        <v>32.369999999999997</v>
      </c>
      <c r="G239" s="530">
        <f t="shared" si="41"/>
        <v>114.4</v>
      </c>
      <c r="H239" s="530">
        <f t="shared" si="41"/>
        <v>854.9</v>
      </c>
      <c r="I239" s="520"/>
      <c r="J239" s="524">
        <f>H239/H243</f>
        <v>0.67037835718486571</v>
      </c>
    </row>
    <row r="240" spans="1:11" ht="17.399999999999999" customHeight="1" x14ac:dyDescent="0.3">
      <c r="A240" s="493"/>
      <c r="B240" s="626" t="s">
        <v>524</v>
      </c>
      <c r="C240" s="520" t="s">
        <v>525</v>
      </c>
      <c r="D240" s="520">
        <v>200</v>
      </c>
      <c r="E240" s="520">
        <v>5.7</v>
      </c>
      <c r="F240" s="520">
        <v>6.3</v>
      </c>
      <c r="G240" s="520">
        <v>7.8</v>
      </c>
      <c r="H240" s="520">
        <v>114</v>
      </c>
      <c r="I240" s="520">
        <v>280</v>
      </c>
    </row>
    <row r="241" spans="1:10" ht="17.399999999999999" customHeight="1" x14ac:dyDescent="0.3">
      <c r="A241" s="493"/>
      <c r="B241" s="627"/>
      <c r="C241" s="520" t="s">
        <v>529</v>
      </c>
      <c r="D241" s="520">
        <v>70</v>
      </c>
      <c r="E241" s="520">
        <v>5.6</v>
      </c>
      <c r="F241" s="520">
        <v>7.28</v>
      </c>
      <c r="G241" s="520">
        <v>46.2</v>
      </c>
      <c r="H241" s="520">
        <v>273.7</v>
      </c>
      <c r="I241" s="520"/>
    </row>
    <row r="242" spans="1:10" ht="17.399999999999999" customHeight="1" x14ac:dyDescent="0.3">
      <c r="A242" s="493"/>
      <c r="B242" s="625" t="s">
        <v>527</v>
      </c>
      <c r="C242" s="625"/>
      <c r="D242" s="551">
        <f>D240+D241</f>
        <v>270</v>
      </c>
      <c r="E242" s="551">
        <f t="shared" ref="E242:H242" si="42">E240+E241</f>
        <v>11.3</v>
      </c>
      <c r="F242" s="551">
        <f t="shared" si="42"/>
        <v>13.58</v>
      </c>
      <c r="G242" s="551">
        <f t="shared" si="42"/>
        <v>54</v>
      </c>
      <c r="H242" s="551">
        <f t="shared" si="42"/>
        <v>387.7</v>
      </c>
      <c r="I242" s="520"/>
      <c r="J242" s="524">
        <f>H242/H243</f>
        <v>0.30401881983924722</v>
      </c>
    </row>
    <row r="243" spans="1:10" ht="17.25" customHeight="1" x14ac:dyDescent="0.3">
      <c r="A243" s="493"/>
      <c r="B243" s="625" t="s">
        <v>107</v>
      </c>
      <c r="C243" s="625"/>
      <c r="D243" s="530">
        <f>D232+D239</f>
        <v>1510</v>
      </c>
      <c r="E243" s="530">
        <f>E232+E239</f>
        <v>40.1</v>
      </c>
      <c r="F243" s="530">
        <f>F232+F239</f>
        <v>41.97</v>
      </c>
      <c r="G243" s="530">
        <f>G232+G239</f>
        <v>184.51</v>
      </c>
      <c r="H243" s="530">
        <f>H232+H239</f>
        <v>1275.25</v>
      </c>
      <c r="I243" s="551"/>
    </row>
    <row r="244" spans="1:10" ht="17.25" customHeight="1" x14ac:dyDescent="0.3">
      <c r="A244" s="493"/>
      <c r="B244" s="629" t="s">
        <v>61</v>
      </c>
      <c r="C244" s="630"/>
      <c r="D244" s="630"/>
      <c r="E244" s="630"/>
      <c r="F244" s="630"/>
      <c r="G244" s="630"/>
      <c r="H244" s="630"/>
      <c r="I244" s="631"/>
    </row>
    <row r="245" spans="1:10" ht="17.25" customHeight="1" x14ac:dyDescent="0.3">
      <c r="A245" s="493"/>
      <c r="B245" s="634" t="s">
        <v>39</v>
      </c>
      <c r="C245" s="537" t="s">
        <v>116</v>
      </c>
      <c r="D245" s="527">
        <v>200</v>
      </c>
      <c r="E245" s="533">
        <v>6.2</v>
      </c>
      <c r="F245" s="533">
        <v>7.46</v>
      </c>
      <c r="G245" s="533">
        <v>30.86</v>
      </c>
      <c r="H245" s="533">
        <v>215.4</v>
      </c>
      <c r="I245" s="520">
        <v>262</v>
      </c>
    </row>
    <row r="246" spans="1:10" ht="17.25" customHeight="1" x14ac:dyDescent="0.3">
      <c r="A246" s="493"/>
      <c r="B246" s="635"/>
      <c r="C246" s="525" t="s">
        <v>119</v>
      </c>
      <c r="D246" s="520">
        <v>50</v>
      </c>
      <c r="E246" s="520">
        <v>3</v>
      </c>
      <c r="F246" s="520">
        <v>10.75</v>
      </c>
      <c r="G246" s="520">
        <v>18.25</v>
      </c>
      <c r="H246" s="520">
        <v>182.5</v>
      </c>
      <c r="I246" s="520">
        <v>1</v>
      </c>
    </row>
    <row r="247" spans="1:10" ht="17.25" customHeight="1" x14ac:dyDescent="0.3">
      <c r="A247" s="493"/>
      <c r="B247" s="635"/>
      <c r="C247" s="525" t="s">
        <v>1</v>
      </c>
      <c r="D247" s="520">
        <v>200</v>
      </c>
      <c r="E247" s="527">
        <v>0.1</v>
      </c>
      <c r="F247" s="527">
        <v>0</v>
      </c>
      <c r="G247" s="527">
        <v>15.2</v>
      </c>
      <c r="H247" s="527">
        <v>61</v>
      </c>
      <c r="I247" s="520">
        <v>494</v>
      </c>
    </row>
    <row r="248" spans="1:10" ht="17.25" hidden="1" customHeight="1" x14ac:dyDescent="0.3">
      <c r="A248" s="493"/>
      <c r="B248" s="636"/>
      <c r="C248" s="528" t="s">
        <v>321</v>
      </c>
      <c r="D248" s="527">
        <v>150</v>
      </c>
      <c r="E248" s="529">
        <v>1.5</v>
      </c>
      <c r="F248" s="529">
        <v>0.5</v>
      </c>
      <c r="G248" s="529">
        <v>21</v>
      </c>
      <c r="H248" s="529">
        <v>96</v>
      </c>
      <c r="I248" s="520">
        <v>112</v>
      </c>
    </row>
    <row r="249" spans="1:10" ht="17.25" customHeight="1" x14ac:dyDescent="0.3">
      <c r="A249" s="493"/>
      <c r="B249" s="625" t="s">
        <v>102</v>
      </c>
      <c r="C249" s="625"/>
      <c r="D249" s="530">
        <f>D245+D246+D247</f>
        <v>450</v>
      </c>
      <c r="E249" s="530">
        <f t="shared" ref="E249:H249" si="43">E245+E246+E247</f>
        <v>9.2999999999999989</v>
      </c>
      <c r="F249" s="530">
        <f t="shared" si="43"/>
        <v>18.21</v>
      </c>
      <c r="G249" s="530">
        <f t="shared" si="43"/>
        <v>64.31</v>
      </c>
      <c r="H249" s="530">
        <f t="shared" si="43"/>
        <v>458.9</v>
      </c>
      <c r="I249" s="520"/>
      <c r="J249" s="524">
        <f>H249/H260</f>
        <v>0.36112531969309464</v>
      </c>
    </row>
    <row r="250" spans="1:10" ht="17.25" customHeight="1" x14ac:dyDescent="0.3">
      <c r="A250" s="493"/>
      <c r="B250" s="632" t="s">
        <v>41</v>
      </c>
      <c r="C250" s="532" t="s">
        <v>218</v>
      </c>
      <c r="D250" s="520">
        <v>120</v>
      </c>
      <c r="E250" s="520">
        <v>1.08</v>
      </c>
      <c r="F250" s="520">
        <v>6.12</v>
      </c>
      <c r="G250" s="520">
        <v>4.32</v>
      </c>
      <c r="H250" s="533">
        <v>76.8</v>
      </c>
      <c r="I250" s="527">
        <v>31</v>
      </c>
    </row>
    <row r="251" spans="1:10" ht="25.5" customHeight="1" x14ac:dyDescent="0.3">
      <c r="A251" s="493"/>
      <c r="B251" s="633"/>
      <c r="C251" s="528" t="s">
        <v>457</v>
      </c>
      <c r="D251" s="527">
        <v>250</v>
      </c>
      <c r="E251" s="527">
        <v>2.7</v>
      </c>
      <c r="F251" s="527">
        <v>2.85</v>
      </c>
      <c r="G251" s="527">
        <v>17.45</v>
      </c>
      <c r="H251" s="526">
        <v>118.25</v>
      </c>
      <c r="I251" s="527">
        <v>103</v>
      </c>
    </row>
    <row r="252" spans="1:10" ht="17.25" customHeight="1" x14ac:dyDescent="0.3">
      <c r="A252" s="493"/>
      <c r="B252" s="633"/>
      <c r="C252" s="528" t="s">
        <v>44</v>
      </c>
      <c r="D252" s="527">
        <v>200</v>
      </c>
      <c r="E252" s="527">
        <v>4.2</v>
      </c>
      <c r="F252" s="527">
        <v>8.8000000000000007</v>
      </c>
      <c r="G252" s="527">
        <v>21.8</v>
      </c>
      <c r="H252" s="527">
        <v>184</v>
      </c>
      <c r="I252" s="527">
        <v>429</v>
      </c>
    </row>
    <row r="253" spans="1:10" ht="22.2" customHeight="1" x14ac:dyDescent="0.3">
      <c r="A253" s="493"/>
      <c r="B253" s="633"/>
      <c r="C253" s="528" t="s">
        <v>506</v>
      </c>
      <c r="D253" s="527">
        <v>200</v>
      </c>
      <c r="E253" s="527">
        <v>28.7</v>
      </c>
      <c r="F253" s="527">
        <v>7.9</v>
      </c>
      <c r="G253" s="527">
        <v>9.5</v>
      </c>
      <c r="H253" s="527">
        <v>225</v>
      </c>
      <c r="I253" s="527">
        <v>78</v>
      </c>
    </row>
    <row r="254" spans="1:10" ht="17.25" customHeight="1" x14ac:dyDescent="0.3">
      <c r="A254" s="493"/>
      <c r="B254" s="633"/>
      <c r="C254" s="528" t="s">
        <v>8</v>
      </c>
      <c r="D254" s="520">
        <v>200</v>
      </c>
      <c r="E254" s="520">
        <v>1</v>
      </c>
      <c r="F254" s="520">
        <v>0.2</v>
      </c>
      <c r="G254" s="520">
        <v>0.2</v>
      </c>
      <c r="H254" s="533">
        <v>92</v>
      </c>
      <c r="I254" s="527">
        <v>518</v>
      </c>
    </row>
    <row r="255" spans="1:10" ht="17.25" customHeight="1" x14ac:dyDescent="0.3">
      <c r="A255" s="493"/>
      <c r="B255" s="633"/>
      <c r="C255" s="528" t="s">
        <v>105</v>
      </c>
      <c r="D255" s="527">
        <v>60</v>
      </c>
      <c r="E255" s="526">
        <v>4.2</v>
      </c>
      <c r="F255" s="526">
        <v>0.66</v>
      </c>
      <c r="G255" s="526">
        <v>24.18</v>
      </c>
      <c r="H255" s="526">
        <v>115.8</v>
      </c>
      <c r="I255" s="520">
        <v>516</v>
      </c>
    </row>
    <row r="256" spans="1:10" ht="15.6" customHeight="1" x14ac:dyDescent="0.3">
      <c r="A256" s="493"/>
      <c r="B256" s="625" t="s">
        <v>106</v>
      </c>
      <c r="C256" s="625"/>
      <c r="D256" s="530">
        <f>D250+D251+D252+D253+D254+D255</f>
        <v>1030</v>
      </c>
      <c r="E256" s="530">
        <f t="shared" ref="E256:H256" si="44">E250+E251+E252+E253+E254+E255</f>
        <v>41.88</v>
      </c>
      <c r="F256" s="530">
        <f t="shared" si="44"/>
        <v>26.53</v>
      </c>
      <c r="G256" s="530">
        <f t="shared" si="44"/>
        <v>77.45</v>
      </c>
      <c r="H256" s="530">
        <f t="shared" si="44"/>
        <v>811.84999999999991</v>
      </c>
      <c r="I256" s="520"/>
      <c r="J256" s="524">
        <f>H256/H260</f>
        <v>0.63887468030690531</v>
      </c>
    </row>
    <row r="257" spans="1:10" ht="17.25" customHeight="1" x14ac:dyDescent="0.3">
      <c r="A257" s="493"/>
      <c r="B257" s="626" t="s">
        <v>524</v>
      </c>
      <c r="C257" s="538" t="s">
        <v>530</v>
      </c>
      <c r="D257" s="520">
        <v>200</v>
      </c>
      <c r="E257" s="520">
        <v>3.16</v>
      </c>
      <c r="F257" s="520">
        <v>2.68</v>
      </c>
      <c r="G257" s="520">
        <v>15.94</v>
      </c>
      <c r="H257" s="520">
        <v>100.6</v>
      </c>
      <c r="I257" s="520">
        <v>379</v>
      </c>
    </row>
    <row r="258" spans="1:10" ht="27" customHeight="1" x14ac:dyDescent="0.3">
      <c r="A258" s="493"/>
      <c r="B258" s="627"/>
      <c r="C258" s="529" t="s">
        <v>531</v>
      </c>
      <c r="D258" s="520">
        <v>70</v>
      </c>
      <c r="E258" s="520">
        <v>7.78</v>
      </c>
      <c r="F258" s="520">
        <v>8.3000000000000007</v>
      </c>
      <c r="G258" s="520">
        <v>29.9</v>
      </c>
      <c r="H258" s="520">
        <v>225.87</v>
      </c>
      <c r="I258" s="520"/>
    </row>
    <row r="259" spans="1:10" ht="17.25" customHeight="1" x14ac:dyDescent="0.3">
      <c r="A259" s="493"/>
      <c r="B259" s="625" t="s">
        <v>527</v>
      </c>
      <c r="C259" s="625"/>
      <c r="D259" s="551">
        <f>D257+D258</f>
        <v>270</v>
      </c>
      <c r="E259" s="551">
        <f t="shared" ref="E259:H259" si="45">E257+E258</f>
        <v>10.940000000000001</v>
      </c>
      <c r="F259" s="551">
        <f t="shared" si="45"/>
        <v>10.98</v>
      </c>
      <c r="G259" s="551">
        <f t="shared" si="45"/>
        <v>45.839999999999996</v>
      </c>
      <c r="H259" s="551">
        <f t="shared" si="45"/>
        <v>326.47000000000003</v>
      </c>
      <c r="I259" s="520"/>
      <c r="J259" s="524">
        <f>H259/H260</f>
        <v>0.2569112728703522</v>
      </c>
    </row>
    <row r="260" spans="1:10" ht="17.25" customHeight="1" x14ac:dyDescent="0.3">
      <c r="A260" s="493"/>
      <c r="B260" s="625" t="s">
        <v>107</v>
      </c>
      <c r="C260" s="625"/>
      <c r="D260" s="530">
        <f>D249+D256</f>
        <v>1480</v>
      </c>
      <c r="E260" s="530">
        <f>E249+E256</f>
        <v>51.18</v>
      </c>
      <c r="F260" s="530">
        <f>F249+F256</f>
        <v>44.74</v>
      </c>
      <c r="G260" s="530">
        <f>G249+G256</f>
        <v>141.76</v>
      </c>
      <c r="H260" s="530">
        <f>H249+H256</f>
        <v>1270.75</v>
      </c>
      <c r="I260" s="551"/>
    </row>
    <row r="262" spans="1:10" ht="17.25" customHeight="1" x14ac:dyDescent="0.3">
      <c r="A262" s="493"/>
      <c r="B262" s="637" t="s">
        <v>78</v>
      </c>
      <c r="C262" s="638"/>
      <c r="D262" s="639"/>
      <c r="E262" s="543">
        <f>(E40+E56+E73+E90+E107+E125+E142+E158+E175+E192+E210+E226+E243+E260)/14</f>
        <v>52.807142857142843</v>
      </c>
      <c r="F262" s="543">
        <f t="shared" ref="F262:H262" si="46">(F40+F56+F73+F90+F107+F125+F142+F158+F175+F192+F210+F226+F243+F260)/14</f>
        <v>55.531428571428577</v>
      </c>
      <c r="G262" s="543">
        <f t="shared" si="46"/>
        <v>183.25142857142853</v>
      </c>
      <c r="H262" s="543">
        <f t="shared" si="46"/>
        <v>1482.3135714285713</v>
      </c>
      <c r="I262" s="494"/>
    </row>
    <row r="263" spans="1:10" ht="17.25" customHeight="1" x14ac:dyDescent="0.3">
      <c r="A263" s="493"/>
      <c r="B263" s="637" t="s">
        <v>79</v>
      </c>
      <c r="C263" s="638"/>
      <c r="D263" s="639"/>
      <c r="E263" s="543">
        <v>46.2</v>
      </c>
      <c r="F263" s="543">
        <v>47.4</v>
      </c>
      <c r="G263" s="543">
        <v>201</v>
      </c>
      <c r="H263" s="543">
        <v>1410</v>
      </c>
      <c r="I263" s="494"/>
    </row>
    <row r="264" spans="1:10" ht="17.25" customHeight="1" x14ac:dyDescent="0.3">
      <c r="A264" s="493"/>
      <c r="B264" s="637" t="s">
        <v>80</v>
      </c>
      <c r="C264" s="638"/>
      <c r="D264" s="639"/>
      <c r="E264" s="544">
        <f>E262/E263*100</f>
        <v>114.30117501546069</v>
      </c>
      <c r="F264" s="544">
        <f t="shared" ref="F264:H264" si="47">F262/F263*100</f>
        <v>117.15491259795058</v>
      </c>
      <c r="G264" s="544">
        <f t="shared" si="47"/>
        <v>91.16986496090972</v>
      </c>
      <c r="H264" s="544">
        <f t="shared" si="47"/>
        <v>105.12862208713271</v>
      </c>
      <c r="I264" s="494"/>
    </row>
  </sheetData>
  <mergeCells count="129">
    <mergeCell ref="B200:B205"/>
    <mergeCell ref="B206:C206"/>
    <mergeCell ref="B207:B208"/>
    <mergeCell ref="B243:C243"/>
    <mergeCell ref="B244:I244"/>
    <mergeCell ref="B263:D263"/>
    <mergeCell ref="B264:D264"/>
    <mergeCell ref="B245:B248"/>
    <mergeCell ref="B249:C249"/>
    <mergeCell ref="B250:B255"/>
    <mergeCell ref="B222:C222"/>
    <mergeCell ref="B223:B224"/>
    <mergeCell ref="B225:C225"/>
    <mergeCell ref="B226:C226"/>
    <mergeCell ref="B227:I227"/>
    <mergeCell ref="B240:B241"/>
    <mergeCell ref="B242:C242"/>
    <mergeCell ref="B182:B187"/>
    <mergeCell ref="B188:C188"/>
    <mergeCell ref="B189:B190"/>
    <mergeCell ref="B191:C191"/>
    <mergeCell ref="B192:C192"/>
    <mergeCell ref="B262:D262"/>
    <mergeCell ref="B210:C210"/>
    <mergeCell ref="B211:I211"/>
    <mergeCell ref="B212:B215"/>
    <mergeCell ref="B216:C216"/>
    <mergeCell ref="B209:C209"/>
    <mergeCell ref="B257:B258"/>
    <mergeCell ref="B259:C259"/>
    <mergeCell ref="B260:C260"/>
    <mergeCell ref="B193:I193"/>
    <mergeCell ref="B194:I194"/>
    <mergeCell ref="B195:B198"/>
    <mergeCell ref="B256:C256"/>
    <mergeCell ref="B228:B231"/>
    <mergeCell ref="B232:C232"/>
    <mergeCell ref="B233:B238"/>
    <mergeCell ref="B239:C239"/>
    <mergeCell ref="B217:B221"/>
    <mergeCell ref="B199:C199"/>
    <mergeCell ref="B172:B173"/>
    <mergeCell ref="B174:C174"/>
    <mergeCell ref="B175:C175"/>
    <mergeCell ref="B176:I176"/>
    <mergeCell ref="B177:B179"/>
    <mergeCell ref="B181:C181"/>
    <mergeCell ref="B158:C158"/>
    <mergeCell ref="B159:I159"/>
    <mergeCell ref="B160:B163"/>
    <mergeCell ref="B164:C164"/>
    <mergeCell ref="B165:B170"/>
    <mergeCell ref="B171:C171"/>
    <mergeCell ref="B144:B147"/>
    <mergeCell ref="B148:C148"/>
    <mergeCell ref="B149:B153"/>
    <mergeCell ref="B154:C154"/>
    <mergeCell ref="B155:B156"/>
    <mergeCell ref="B157:C157"/>
    <mergeCell ref="B132:B137"/>
    <mergeCell ref="B138:C138"/>
    <mergeCell ref="B139:B140"/>
    <mergeCell ref="B141:C141"/>
    <mergeCell ref="B142:C142"/>
    <mergeCell ref="B143:I143"/>
    <mergeCell ref="B122:B123"/>
    <mergeCell ref="B124:C124"/>
    <mergeCell ref="B125:C125"/>
    <mergeCell ref="B126:I126"/>
    <mergeCell ref="B127:B129"/>
    <mergeCell ref="B131:C131"/>
    <mergeCell ref="B108:I108"/>
    <mergeCell ref="B109:I109"/>
    <mergeCell ref="B110:B113"/>
    <mergeCell ref="B114:C114"/>
    <mergeCell ref="B115:B120"/>
    <mergeCell ref="B121:C121"/>
    <mergeCell ref="B96:C96"/>
    <mergeCell ref="B97:B102"/>
    <mergeCell ref="B103:C103"/>
    <mergeCell ref="B104:B105"/>
    <mergeCell ref="B106:C106"/>
    <mergeCell ref="B107:C107"/>
    <mergeCell ref="B86:C86"/>
    <mergeCell ref="B87:B88"/>
    <mergeCell ref="B89:C89"/>
    <mergeCell ref="B90:C90"/>
    <mergeCell ref="B91:I91"/>
    <mergeCell ref="B92:B94"/>
    <mergeCell ref="B72:C72"/>
    <mergeCell ref="B73:C73"/>
    <mergeCell ref="B74:I74"/>
    <mergeCell ref="B75:B78"/>
    <mergeCell ref="B79:C79"/>
    <mergeCell ref="B80:B85"/>
    <mergeCell ref="B57:I57"/>
    <mergeCell ref="B58:B61"/>
    <mergeCell ref="B62:C62"/>
    <mergeCell ref="B63:B68"/>
    <mergeCell ref="B69:C69"/>
    <mergeCell ref="B70:B71"/>
    <mergeCell ref="B46:C46"/>
    <mergeCell ref="B47:B51"/>
    <mergeCell ref="B52:C52"/>
    <mergeCell ref="B53:B54"/>
    <mergeCell ref="B55:C55"/>
    <mergeCell ref="B56:C56"/>
    <mergeCell ref="B36:C36"/>
    <mergeCell ref="B37:B38"/>
    <mergeCell ref="B39:C39"/>
    <mergeCell ref="B40:C40"/>
    <mergeCell ref="B41:I41"/>
    <mergeCell ref="B42:B45"/>
    <mergeCell ref="I21:I22"/>
    <mergeCell ref="B23:I23"/>
    <mergeCell ref="B24:I24"/>
    <mergeCell ref="B25:B28"/>
    <mergeCell ref="B29:C29"/>
    <mergeCell ref="B30:B35"/>
    <mergeCell ref="B13:I13"/>
    <mergeCell ref="B14:I14"/>
    <mergeCell ref="B15:I15"/>
    <mergeCell ref="B16:I16"/>
    <mergeCell ref="B17:I17"/>
    <mergeCell ref="B21:B22"/>
    <mergeCell ref="C21:C22"/>
    <mergeCell ref="D21:D22"/>
    <mergeCell ref="E21:G21"/>
    <mergeCell ref="H21:H22"/>
  </mergeCells>
  <pageMargins left="0.70866141732283472" right="0.70866141732283472" top="0.23622047244094491" bottom="0.23622047244094491" header="0.31496062992125984" footer="0.31496062992125984"/>
  <pageSetup paperSize="9" scale="93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98"/>
  <sheetViews>
    <sheetView zoomScale="90" zoomScaleNormal="90" workbookViewId="0">
      <selection activeCell="C163" sqref="C163"/>
    </sheetView>
  </sheetViews>
  <sheetFormatPr defaultRowHeight="14.4" x14ac:dyDescent="0.3"/>
  <cols>
    <col min="1" max="1" width="9.77734375" customWidth="1"/>
    <col min="2" max="2" width="26.44140625" customWidth="1"/>
    <col min="3" max="3" width="32.88671875" customWidth="1"/>
    <col min="4" max="4" width="11.109375" customWidth="1"/>
    <col min="5" max="5" width="11.33203125" customWidth="1"/>
    <col min="6" max="6" width="11.5546875" customWidth="1"/>
    <col min="7" max="7" width="10.6640625" customWidth="1"/>
    <col min="8" max="8" width="15.6640625" customWidth="1"/>
    <col min="9" max="9" width="10.6640625" customWidth="1"/>
    <col min="10" max="11" width="0" hidden="1" customWidth="1"/>
  </cols>
  <sheetData>
    <row r="2" spans="1:9" x14ac:dyDescent="0.3">
      <c r="B2" s="396" t="s">
        <v>225</v>
      </c>
      <c r="C2" s="397"/>
      <c r="D2" s="397"/>
      <c r="E2" s="397" t="s">
        <v>226</v>
      </c>
      <c r="F2" s="397"/>
      <c r="G2" s="398"/>
      <c r="H2" s="396"/>
      <c r="I2" s="396"/>
    </row>
    <row r="3" spans="1:9" x14ac:dyDescent="0.3">
      <c r="B3" s="396" t="s">
        <v>227</v>
      </c>
      <c r="C3" s="397"/>
      <c r="D3" s="397"/>
      <c r="E3" s="397" t="s">
        <v>228</v>
      </c>
      <c r="F3" s="397"/>
      <c r="G3" s="398"/>
      <c r="H3" s="396"/>
      <c r="I3" s="396"/>
    </row>
    <row r="4" spans="1:9" x14ac:dyDescent="0.3">
      <c r="B4" s="396" t="s">
        <v>229</v>
      </c>
      <c r="C4" s="397"/>
      <c r="D4" s="397"/>
      <c r="E4" s="397" t="s">
        <v>230</v>
      </c>
      <c r="F4" s="397"/>
      <c r="G4" s="398"/>
      <c r="H4" s="396"/>
      <c r="I4" s="396"/>
    </row>
    <row r="5" spans="1:9" x14ac:dyDescent="0.3">
      <c r="B5" s="396" t="s">
        <v>231</v>
      </c>
      <c r="C5" s="397"/>
      <c r="D5" s="397"/>
      <c r="E5" s="397"/>
      <c r="F5" s="397"/>
      <c r="G5" s="397"/>
      <c r="H5" s="397"/>
      <c r="I5" s="397"/>
    </row>
    <row r="6" spans="1:9" x14ac:dyDescent="0.3">
      <c r="B6" s="396"/>
      <c r="C6" s="397"/>
      <c r="D6" s="397"/>
      <c r="E6" s="397"/>
      <c r="F6" s="397"/>
      <c r="G6" s="397"/>
      <c r="H6" s="397"/>
      <c r="I6" s="397"/>
    </row>
    <row r="7" spans="1:9" x14ac:dyDescent="0.3">
      <c r="B7" s="396"/>
      <c r="C7" s="397"/>
      <c r="D7" s="397"/>
      <c r="E7" s="397"/>
      <c r="F7" s="397"/>
      <c r="G7" s="397"/>
      <c r="H7" s="397"/>
      <c r="I7" s="397"/>
    </row>
    <row r="8" spans="1:9" x14ac:dyDescent="0.3">
      <c r="B8" s="399" t="s">
        <v>549</v>
      </c>
      <c r="C8" s="400" t="s">
        <v>232</v>
      </c>
      <c r="D8" s="401"/>
      <c r="E8" s="399" t="s">
        <v>550</v>
      </c>
      <c r="F8" s="398"/>
      <c r="G8" s="398"/>
      <c r="H8" s="399"/>
      <c r="I8" s="400" t="s">
        <v>409</v>
      </c>
    </row>
    <row r="9" spans="1:9" x14ac:dyDescent="0.3">
      <c r="B9" s="397"/>
      <c r="C9" s="397"/>
      <c r="D9" s="397"/>
      <c r="E9" s="397"/>
      <c r="F9" s="397"/>
      <c r="G9" s="397"/>
      <c r="H9" s="397"/>
      <c r="I9" s="397"/>
    </row>
    <row r="10" spans="1:9" x14ac:dyDescent="0.3">
      <c r="B10" s="397"/>
      <c r="C10" s="397"/>
      <c r="D10" s="397"/>
      <c r="E10" s="397"/>
      <c r="F10" s="397"/>
      <c r="G10" s="397"/>
      <c r="H10" s="397"/>
      <c r="I10" s="397"/>
    </row>
    <row r="11" spans="1:9" x14ac:dyDescent="0.3">
      <c r="B11" s="398"/>
      <c r="C11" s="398"/>
      <c r="D11" s="398"/>
      <c r="E11" s="398"/>
      <c r="F11" s="398"/>
      <c r="G11" s="398"/>
      <c r="H11" s="398"/>
      <c r="I11" s="398"/>
    </row>
    <row r="12" spans="1:9" x14ac:dyDescent="0.3">
      <c r="B12" s="398"/>
      <c r="C12" s="398"/>
      <c r="D12" s="398"/>
      <c r="E12" s="398"/>
      <c r="F12" s="398"/>
      <c r="G12" s="398"/>
      <c r="H12" s="398"/>
      <c r="I12" s="398"/>
    </row>
    <row r="13" spans="1:9" ht="20.399999999999999" x14ac:dyDescent="0.3">
      <c r="A13" s="493"/>
      <c r="B13" s="598" t="s">
        <v>234</v>
      </c>
      <c r="C13" s="598"/>
      <c r="D13" s="598"/>
      <c r="E13" s="598"/>
      <c r="F13" s="598"/>
      <c r="G13" s="598"/>
      <c r="H13" s="598"/>
      <c r="I13" s="598"/>
    </row>
    <row r="14" spans="1:9" ht="15.6" x14ac:dyDescent="0.3">
      <c r="A14" s="493"/>
      <c r="B14" s="599" t="s">
        <v>235</v>
      </c>
      <c r="C14" s="599"/>
      <c r="D14" s="599"/>
      <c r="E14" s="599"/>
      <c r="F14" s="599"/>
      <c r="G14" s="599"/>
      <c r="H14" s="599"/>
      <c r="I14" s="599"/>
    </row>
    <row r="15" spans="1:9" ht="15.6" x14ac:dyDescent="0.3">
      <c r="A15" s="493"/>
      <c r="B15" s="599" t="s">
        <v>236</v>
      </c>
      <c r="C15" s="599"/>
      <c r="D15" s="599"/>
      <c r="E15" s="599"/>
      <c r="F15" s="599"/>
      <c r="G15" s="599"/>
      <c r="H15" s="599"/>
      <c r="I15" s="599"/>
    </row>
    <row r="16" spans="1:9" ht="15.6" x14ac:dyDescent="0.3">
      <c r="A16" s="493"/>
      <c r="B16" s="599" t="s">
        <v>416</v>
      </c>
      <c r="C16" s="599"/>
      <c r="D16" s="599"/>
      <c r="E16" s="599"/>
      <c r="F16" s="599"/>
      <c r="G16" s="599"/>
      <c r="H16" s="599"/>
      <c r="I16" s="599"/>
    </row>
    <row r="17" spans="1:10" ht="15.6" x14ac:dyDescent="0.3">
      <c r="A17" s="493"/>
      <c r="B17" s="599" t="s">
        <v>551</v>
      </c>
      <c r="C17" s="599"/>
      <c r="D17" s="599"/>
      <c r="E17" s="599"/>
      <c r="F17" s="599"/>
      <c r="G17" s="599"/>
      <c r="H17" s="599"/>
      <c r="I17" s="599"/>
    </row>
    <row r="18" spans="1:10" x14ac:dyDescent="0.3">
      <c r="B18" s="402"/>
      <c r="C18" s="402"/>
      <c r="D18" s="402"/>
      <c r="E18" s="402"/>
      <c r="F18" s="402"/>
      <c r="G18" s="402"/>
      <c r="H18" s="402"/>
      <c r="I18" s="402"/>
    </row>
    <row r="19" spans="1:10" x14ac:dyDescent="0.3">
      <c r="A19" s="493"/>
      <c r="B19" s="545"/>
      <c r="C19" s="545"/>
      <c r="D19" s="545"/>
      <c r="E19" s="545"/>
      <c r="F19" s="545"/>
      <c r="G19" s="545"/>
      <c r="H19" s="545"/>
      <c r="I19" s="545"/>
    </row>
    <row r="20" spans="1:10" x14ac:dyDescent="0.3">
      <c r="A20" s="493"/>
      <c r="B20" s="493"/>
      <c r="C20" s="493"/>
      <c r="D20" s="493"/>
      <c r="E20" s="493"/>
      <c r="F20" s="493"/>
      <c r="G20" s="493"/>
      <c r="H20" s="493"/>
      <c r="I20" s="493"/>
    </row>
    <row r="21" spans="1:10" ht="15" customHeight="1" x14ac:dyDescent="0.3">
      <c r="A21" s="493"/>
      <c r="B21" s="601" t="s">
        <v>93</v>
      </c>
      <c r="C21" s="601" t="s">
        <v>0</v>
      </c>
      <c r="D21" s="601" t="s">
        <v>94</v>
      </c>
      <c r="E21" s="603" t="s">
        <v>95</v>
      </c>
      <c r="F21" s="604"/>
      <c r="G21" s="605"/>
      <c r="H21" s="601" t="s">
        <v>96</v>
      </c>
      <c r="I21" s="601" t="s">
        <v>97</v>
      </c>
    </row>
    <row r="22" spans="1:10" ht="12.75" customHeight="1" x14ac:dyDescent="0.3">
      <c r="A22" s="493"/>
      <c r="B22" s="602"/>
      <c r="C22" s="602"/>
      <c r="D22" s="602"/>
      <c r="E22" s="235" t="s">
        <v>98</v>
      </c>
      <c r="F22" s="235" t="s">
        <v>99</v>
      </c>
      <c r="G22" s="235" t="s">
        <v>100</v>
      </c>
      <c r="H22" s="602"/>
      <c r="I22" s="602"/>
    </row>
    <row r="23" spans="1:10" x14ac:dyDescent="0.3">
      <c r="A23" s="493"/>
      <c r="B23" s="568" t="s">
        <v>101</v>
      </c>
      <c r="C23" s="569"/>
      <c r="D23" s="569"/>
      <c r="E23" s="569"/>
      <c r="F23" s="569"/>
      <c r="G23" s="569"/>
      <c r="H23" s="569"/>
      <c r="I23" s="570"/>
    </row>
    <row r="24" spans="1:10" x14ac:dyDescent="0.3">
      <c r="A24" s="493"/>
      <c r="B24" s="629" t="s">
        <v>38</v>
      </c>
      <c r="C24" s="630"/>
      <c r="D24" s="630"/>
      <c r="E24" s="630"/>
      <c r="F24" s="630"/>
      <c r="G24" s="630"/>
      <c r="H24" s="630"/>
      <c r="I24" s="631"/>
    </row>
    <row r="25" spans="1:10" ht="17.25" customHeight="1" x14ac:dyDescent="0.3">
      <c r="A25" s="493"/>
      <c r="B25" s="643" t="s">
        <v>39</v>
      </c>
      <c r="C25" s="525" t="s">
        <v>5</v>
      </c>
      <c r="D25" s="520">
        <v>200</v>
      </c>
      <c r="E25" s="520">
        <v>17.239999999999998</v>
      </c>
      <c r="F25" s="520">
        <v>26.76</v>
      </c>
      <c r="G25" s="520">
        <v>4.62</v>
      </c>
      <c r="H25" s="520">
        <v>326.16000000000003</v>
      </c>
      <c r="I25" s="520">
        <v>301</v>
      </c>
    </row>
    <row r="26" spans="1:10" ht="17.25" customHeight="1" x14ac:dyDescent="0.3">
      <c r="A26" s="493"/>
      <c r="B26" s="644"/>
      <c r="C26" s="525" t="s">
        <v>58</v>
      </c>
      <c r="D26" s="520">
        <v>60</v>
      </c>
      <c r="E26" s="526">
        <v>4.5599999999999996</v>
      </c>
      <c r="F26" s="526">
        <v>0.48</v>
      </c>
      <c r="G26" s="526">
        <v>29.52</v>
      </c>
      <c r="H26" s="526">
        <v>141</v>
      </c>
      <c r="I26" s="520">
        <v>108</v>
      </c>
    </row>
    <row r="27" spans="1:10" ht="17.25" customHeight="1" x14ac:dyDescent="0.3">
      <c r="A27" s="493"/>
      <c r="B27" s="644"/>
      <c r="C27" s="525" t="s">
        <v>1</v>
      </c>
      <c r="D27" s="520">
        <v>200</v>
      </c>
      <c r="E27" s="527">
        <v>0.1</v>
      </c>
      <c r="F27" s="527">
        <v>0</v>
      </c>
      <c r="G27" s="527">
        <v>15.2</v>
      </c>
      <c r="H27" s="527">
        <v>61</v>
      </c>
      <c r="I27" s="520">
        <v>494</v>
      </c>
    </row>
    <row r="28" spans="1:10" ht="17.25" customHeight="1" x14ac:dyDescent="0.3">
      <c r="A28" s="493"/>
      <c r="B28" s="645"/>
      <c r="C28" s="528" t="s">
        <v>436</v>
      </c>
      <c r="D28" s="527">
        <v>180</v>
      </c>
      <c r="E28" s="529">
        <v>2.25</v>
      </c>
      <c r="F28" s="529">
        <v>0.5</v>
      </c>
      <c r="G28" s="529">
        <v>20.25</v>
      </c>
      <c r="H28" s="529">
        <v>107.5</v>
      </c>
      <c r="I28" s="520"/>
    </row>
    <row r="29" spans="1:10" ht="17.25" customHeight="1" x14ac:dyDescent="0.3">
      <c r="A29" s="493"/>
      <c r="B29" s="625" t="s">
        <v>102</v>
      </c>
      <c r="C29" s="625"/>
      <c r="D29" s="530">
        <f>D25+D26+D27+D28</f>
        <v>640</v>
      </c>
      <c r="E29" s="530">
        <f t="shared" ref="E29:G29" si="0">E25+E26+E27+E28</f>
        <v>24.15</v>
      </c>
      <c r="F29" s="530">
        <f t="shared" si="0"/>
        <v>27.740000000000002</v>
      </c>
      <c r="G29" s="530">
        <f t="shared" si="0"/>
        <v>69.59</v>
      </c>
      <c r="H29" s="530">
        <f>H25+H26+H27+H28</f>
        <v>635.66000000000008</v>
      </c>
      <c r="I29" s="561"/>
      <c r="J29" s="524">
        <f>H29/H40</f>
        <v>0.3201736712737237</v>
      </c>
    </row>
    <row r="30" spans="1:10" ht="17.25" customHeight="1" x14ac:dyDescent="0.3">
      <c r="A30" s="493"/>
      <c r="B30" s="626" t="s">
        <v>41</v>
      </c>
      <c r="C30" s="532" t="s">
        <v>218</v>
      </c>
      <c r="D30" s="520">
        <v>100</v>
      </c>
      <c r="E30" s="520">
        <v>0.9</v>
      </c>
      <c r="F30" s="520">
        <v>5.0999999999999996</v>
      </c>
      <c r="G30" s="520">
        <v>3.6</v>
      </c>
      <c r="H30" s="533">
        <v>64</v>
      </c>
      <c r="I30" s="527">
        <v>31</v>
      </c>
    </row>
    <row r="31" spans="1:10" ht="27.6" customHeight="1" x14ac:dyDescent="0.3">
      <c r="A31" s="493"/>
      <c r="B31" s="628"/>
      <c r="C31" s="528" t="s">
        <v>457</v>
      </c>
      <c r="D31" s="527">
        <v>250</v>
      </c>
      <c r="E31" s="527">
        <v>2.7</v>
      </c>
      <c r="F31" s="527">
        <v>2.85</v>
      </c>
      <c r="G31" s="527">
        <v>17.45</v>
      </c>
      <c r="H31" s="526">
        <v>118.25</v>
      </c>
      <c r="I31" s="527">
        <v>103</v>
      </c>
    </row>
    <row r="32" spans="1:10" ht="17.25" customHeight="1" x14ac:dyDescent="0.3">
      <c r="A32" s="493"/>
      <c r="B32" s="628"/>
      <c r="C32" s="528" t="s">
        <v>13</v>
      </c>
      <c r="D32" s="527">
        <v>200</v>
      </c>
      <c r="E32" s="527">
        <v>11.4</v>
      </c>
      <c r="F32" s="527">
        <v>10.46</v>
      </c>
      <c r="G32" s="527">
        <v>49.44</v>
      </c>
      <c r="H32" s="527">
        <v>337.4</v>
      </c>
      <c r="I32" s="527">
        <v>237</v>
      </c>
    </row>
    <row r="33" spans="1:10" ht="17.25" customHeight="1" x14ac:dyDescent="0.3">
      <c r="A33" s="493"/>
      <c r="B33" s="628"/>
      <c r="C33" s="528" t="s">
        <v>224</v>
      </c>
      <c r="D33" s="527">
        <v>100</v>
      </c>
      <c r="E33" s="527">
        <v>15.55</v>
      </c>
      <c r="F33" s="527">
        <v>11.55</v>
      </c>
      <c r="G33" s="527">
        <v>15.7</v>
      </c>
      <c r="H33" s="527">
        <v>228.75</v>
      </c>
      <c r="I33" s="527">
        <v>282</v>
      </c>
    </row>
    <row r="34" spans="1:10" ht="17.25" customHeight="1" x14ac:dyDescent="0.3">
      <c r="A34" s="493"/>
      <c r="B34" s="628"/>
      <c r="C34" s="528" t="s">
        <v>8</v>
      </c>
      <c r="D34" s="520">
        <v>200</v>
      </c>
      <c r="E34" s="520">
        <v>1</v>
      </c>
      <c r="F34" s="520">
        <v>0.2</v>
      </c>
      <c r="G34" s="520">
        <v>0.2</v>
      </c>
      <c r="H34" s="533">
        <v>92</v>
      </c>
      <c r="I34" s="527">
        <v>518</v>
      </c>
    </row>
    <row r="35" spans="1:10" ht="17.25" customHeight="1" x14ac:dyDescent="0.3">
      <c r="A35" s="493"/>
      <c r="B35" s="628"/>
      <c r="C35" s="528" t="s">
        <v>105</v>
      </c>
      <c r="D35" s="527">
        <v>60</v>
      </c>
      <c r="E35" s="526">
        <v>4.2</v>
      </c>
      <c r="F35" s="526">
        <v>0.66</v>
      </c>
      <c r="G35" s="526">
        <v>24.18</v>
      </c>
      <c r="H35" s="526">
        <v>115.8</v>
      </c>
      <c r="I35" s="520">
        <v>516</v>
      </c>
    </row>
    <row r="36" spans="1:10" ht="17.25" customHeight="1" x14ac:dyDescent="0.3">
      <c r="A36" s="493"/>
      <c r="B36" s="625" t="s">
        <v>106</v>
      </c>
      <c r="C36" s="625"/>
      <c r="D36" s="530">
        <f>D30+D31+D32+D33+D34+D35</f>
        <v>910</v>
      </c>
      <c r="E36" s="530">
        <f t="shared" ref="E36:H36" si="1">E30+E31+E32+E33+E34+E35</f>
        <v>35.75</v>
      </c>
      <c r="F36" s="530">
        <f t="shared" si="1"/>
        <v>30.82</v>
      </c>
      <c r="G36" s="530">
        <f t="shared" si="1"/>
        <v>110.57</v>
      </c>
      <c r="H36" s="530">
        <f t="shared" si="1"/>
        <v>956.19999999999993</v>
      </c>
      <c r="I36" s="533"/>
      <c r="J36" s="524">
        <f>H36/H40</f>
        <v>0.48162549865011878</v>
      </c>
    </row>
    <row r="37" spans="1:10" ht="17.25" customHeight="1" x14ac:dyDescent="0.3">
      <c r="A37" s="493"/>
      <c r="B37" s="626" t="s">
        <v>524</v>
      </c>
      <c r="C37" s="520" t="s">
        <v>525</v>
      </c>
      <c r="D37" s="520">
        <v>200</v>
      </c>
      <c r="E37" s="520">
        <v>5.7</v>
      </c>
      <c r="F37" s="520">
        <v>6.3</v>
      </c>
      <c r="G37" s="520">
        <v>7.8</v>
      </c>
      <c r="H37" s="520">
        <v>114</v>
      </c>
      <c r="I37" s="520">
        <v>280</v>
      </c>
    </row>
    <row r="38" spans="1:10" ht="17.25" customHeight="1" x14ac:dyDescent="0.3">
      <c r="A38" s="493"/>
      <c r="B38" s="627"/>
      <c r="C38" s="520" t="s">
        <v>528</v>
      </c>
      <c r="D38" s="520">
        <v>65</v>
      </c>
      <c r="E38" s="520">
        <v>4.55</v>
      </c>
      <c r="F38" s="520">
        <v>13.65</v>
      </c>
      <c r="G38" s="520">
        <v>34.450000000000003</v>
      </c>
      <c r="H38" s="520">
        <v>279.5</v>
      </c>
      <c r="I38" s="520"/>
    </row>
    <row r="39" spans="1:10" ht="17.25" customHeight="1" x14ac:dyDescent="0.3">
      <c r="A39" s="493"/>
      <c r="B39" s="625" t="s">
        <v>527</v>
      </c>
      <c r="C39" s="625"/>
      <c r="D39" s="561">
        <f>D37+D38</f>
        <v>265</v>
      </c>
      <c r="E39" s="561">
        <f t="shared" ref="E39:H39" si="2">E37+E38</f>
        <v>10.25</v>
      </c>
      <c r="F39" s="561">
        <f t="shared" si="2"/>
        <v>19.95</v>
      </c>
      <c r="G39" s="561">
        <f t="shared" si="2"/>
        <v>42.25</v>
      </c>
      <c r="H39" s="561">
        <f t="shared" si="2"/>
        <v>393.5</v>
      </c>
      <c r="I39" s="520"/>
      <c r="J39" s="524">
        <f>H39/H40</f>
        <v>0.19820083007615746</v>
      </c>
    </row>
    <row r="40" spans="1:10" ht="17.25" customHeight="1" x14ac:dyDescent="0.3">
      <c r="A40" s="493"/>
      <c r="B40" s="625" t="s">
        <v>107</v>
      </c>
      <c r="C40" s="625"/>
      <c r="D40" s="530">
        <f>D29+D36+D39</f>
        <v>1815</v>
      </c>
      <c r="E40" s="530">
        <f t="shared" ref="E40:H40" si="3">E29+E36+E39</f>
        <v>70.150000000000006</v>
      </c>
      <c r="F40" s="530">
        <f t="shared" si="3"/>
        <v>78.510000000000005</v>
      </c>
      <c r="G40" s="530">
        <f t="shared" si="3"/>
        <v>222.41</v>
      </c>
      <c r="H40" s="530">
        <f t="shared" si="3"/>
        <v>1985.3600000000001</v>
      </c>
      <c r="I40" s="530"/>
    </row>
    <row r="41" spans="1:10" ht="17.25" customHeight="1" x14ac:dyDescent="0.3">
      <c r="A41" s="493"/>
      <c r="B41" s="629" t="s">
        <v>46</v>
      </c>
      <c r="C41" s="630"/>
      <c r="D41" s="630"/>
      <c r="E41" s="630"/>
      <c r="F41" s="630"/>
      <c r="G41" s="630"/>
      <c r="H41" s="630"/>
      <c r="I41" s="631"/>
    </row>
    <row r="42" spans="1:10" ht="17.25" customHeight="1" x14ac:dyDescent="0.3">
      <c r="A42" s="493"/>
      <c r="B42" s="640" t="s">
        <v>39</v>
      </c>
      <c r="C42" s="525" t="s">
        <v>122</v>
      </c>
      <c r="D42" s="520" t="s">
        <v>411</v>
      </c>
      <c r="E42" s="520">
        <v>32</v>
      </c>
      <c r="F42" s="520">
        <v>33.6</v>
      </c>
      <c r="G42" s="520">
        <v>31.86</v>
      </c>
      <c r="H42" s="520">
        <v>566.66</v>
      </c>
      <c r="I42" s="520">
        <v>313</v>
      </c>
    </row>
    <row r="43" spans="1:10" ht="17.25" customHeight="1" x14ac:dyDescent="0.3">
      <c r="A43" s="493"/>
      <c r="B43" s="641"/>
      <c r="C43" s="525" t="s">
        <v>119</v>
      </c>
      <c r="D43" s="520">
        <v>50</v>
      </c>
      <c r="E43" s="520">
        <v>3</v>
      </c>
      <c r="F43" s="520">
        <v>10.75</v>
      </c>
      <c r="G43" s="520">
        <v>18.25</v>
      </c>
      <c r="H43" s="520">
        <v>182.5</v>
      </c>
      <c r="I43" s="520">
        <v>1</v>
      </c>
    </row>
    <row r="44" spans="1:10" ht="17.25" customHeight="1" x14ac:dyDescent="0.3">
      <c r="A44" s="493"/>
      <c r="B44" s="641"/>
      <c r="C44" s="534" t="s">
        <v>7</v>
      </c>
      <c r="D44" s="535">
        <v>200</v>
      </c>
      <c r="E44" s="534">
        <v>3.6</v>
      </c>
      <c r="F44" s="534">
        <v>3.3</v>
      </c>
      <c r="G44" s="534">
        <v>25</v>
      </c>
      <c r="H44" s="536">
        <v>144</v>
      </c>
      <c r="I44" s="520">
        <v>496</v>
      </c>
    </row>
    <row r="45" spans="1:10" ht="17.25" hidden="1" customHeight="1" x14ac:dyDescent="0.3">
      <c r="A45" s="493"/>
      <c r="B45" s="642"/>
      <c r="C45" s="528" t="s">
        <v>321</v>
      </c>
      <c r="D45" s="527">
        <v>143</v>
      </c>
      <c r="E45" s="529">
        <v>1.5</v>
      </c>
      <c r="F45" s="529">
        <v>0.5</v>
      </c>
      <c r="G45" s="529">
        <v>21</v>
      </c>
      <c r="H45" s="529">
        <v>96</v>
      </c>
      <c r="I45" s="520">
        <v>112</v>
      </c>
    </row>
    <row r="46" spans="1:10" ht="17.25" customHeight="1" x14ac:dyDescent="0.3">
      <c r="A46" s="493"/>
      <c r="B46" s="625" t="s">
        <v>102</v>
      </c>
      <c r="C46" s="625"/>
      <c r="D46" s="530">
        <f>226+D43+D44</f>
        <v>476</v>
      </c>
      <c r="E46" s="561">
        <f>E42+E43+E44</f>
        <v>38.6</v>
      </c>
      <c r="F46" s="561">
        <f t="shared" ref="F46:H46" si="4">F42+F43+F44</f>
        <v>47.65</v>
      </c>
      <c r="G46" s="561">
        <f t="shared" si="4"/>
        <v>75.11</v>
      </c>
      <c r="H46" s="561">
        <f t="shared" si="4"/>
        <v>893.16</v>
      </c>
      <c r="I46" s="520"/>
      <c r="J46" s="524">
        <f>H46/H56</f>
        <v>0.44883765339658477</v>
      </c>
    </row>
    <row r="47" spans="1:10" ht="17.25" customHeight="1" x14ac:dyDescent="0.3">
      <c r="A47" s="493"/>
      <c r="B47" s="626" t="s">
        <v>41</v>
      </c>
      <c r="C47" s="537" t="s">
        <v>439</v>
      </c>
      <c r="D47" s="527">
        <v>100</v>
      </c>
      <c r="E47" s="527">
        <v>1.1000000000000001</v>
      </c>
      <c r="F47" s="527">
        <v>0.2</v>
      </c>
      <c r="G47" s="527">
        <v>3.8</v>
      </c>
      <c r="H47" s="526">
        <v>22</v>
      </c>
      <c r="I47" s="527">
        <v>71</v>
      </c>
    </row>
    <row r="48" spans="1:10" ht="17.25" customHeight="1" x14ac:dyDescent="0.3">
      <c r="A48" s="493"/>
      <c r="B48" s="628"/>
      <c r="C48" s="528" t="s">
        <v>110</v>
      </c>
      <c r="D48" s="527">
        <v>250</v>
      </c>
      <c r="E48" s="527">
        <v>1.75</v>
      </c>
      <c r="F48" s="527">
        <v>4.9800000000000004</v>
      </c>
      <c r="G48" s="527">
        <v>7.78</v>
      </c>
      <c r="H48" s="527">
        <v>83</v>
      </c>
      <c r="I48" s="527">
        <v>142</v>
      </c>
    </row>
    <row r="49" spans="1:11" ht="17.25" customHeight="1" x14ac:dyDescent="0.3">
      <c r="A49" s="493"/>
      <c r="B49" s="628"/>
      <c r="C49" s="528" t="s">
        <v>440</v>
      </c>
      <c r="D49" s="520">
        <v>200</v>
      </c>
      <c r="E49" s="520">
        <v>19</v>
      </c>
      <c r="F49" s="520">
        <v>23.78</v>
      </c>
      <c r="G49" s="520">
        <v>31.56</v>
      </c>
      <c r="H49" s="533">
        <v>418.88</v>
      </c>
      <c r="I49" s="527">
        <v>131</v>
      </c>
    </row>
    <row r="50" spans="1:11" ht="25.2" customHeight="1" x14ac:dyDescent="0.3">
      <c r="A50" s="493"/>
      <c r="B50" s="628"/>
      <c r="C50" s="538" t="s">
        <v>430</v>
      </c>
      <c r="D50" s="520">
        <v>200</v>
      </c>
      <c r="E50" s="520">
        <v>0.2</v>
      </c>
      <c r="F50" s="520">
        <v>0</v>
      </c>
      <c r="G50" s="520">
        <v>19.8</v>
      </c>
      <c r="H50" s="520">
        <v>77</v>
      </c>
      <c r="I50" s="520">
        <v>296</v>
      </c>
    </row>
    <row r="51" spans="1:11" ht="17.25" customHeight="1" x14ac:dyDescent="0.3">
      <c r="A51" s="493"/>
      <c r="B51" s="628"/>
      <c r="C51" s="528" t="s">
        <v>105</v>
      </c>
      <c r="D51" s="527">
        <v>60</v>
      </c>
      <c r="E51" s="526">
        <v>4.2</v>
      </c>
      <c r="F51" s="526">
        <v>0.66</v>
      </c>
      <c r="G51" s="526">
        <v>24.18</v>
      </c>
      <c r="H51" s="526">
        <v>115.8</v>
      </c>
      <c r="I51" s="520">
        <v>516</v>
      </c>
    </row>
    <row r="52" spans="1:11" ht="17.25" customHeight="1" x14ac:dyDescent="0.3">
      <c r="A52" s="493"/>
      <c r="B52" s="625" t="s">
        <v>106</v>
      </c>
      <c r="C52" s="625"/>
      <c r="D52" s="530">
        <f>D47+D48+D49+D50+D51</f>
        <v>810</v>
      </c>
      <c r="E52" s="530">
        <f t="shared" ref="E52:G52" si="5">E47+E48+E49+E50+E51</f>
        <v>26.25</v>
      </c>
      <c r="F52" s="530">
        <f t="shared" si="5"/>
        <v>29.62</v>
      </c>
      <c r="G52" s="530">
        <f t="shared" si="5"/>
        <v>87.12</v>
      </c>
      <c r="H52" s="530">
        <f>H47+H48+H49+H50+H51</f>
        <v>716.68</v>
      </c>
      <c r="I52" s="520">
        <v>516</v>
      </c>
      <c r="J52" s="523">
        <f>H52/H56</f>
        <v>0.36015156235866402</v>
      </c>
      <c r="K52">
        <v>4</v>
      </c>
    </row>
    <row r="53" spans="1:11" ht="17.25" customHeight="1" x14ac:dyDescent="0.3">
      <c r="A53" s="493"/>
      <c r="B53" s="626" t="s">
        <v>524</v>
      </c>
      <c r="C53" s="538" t="s">
        <v>530</v>
      </c>
      <c r="D53" s="520">
        <v>200</v>
      </c>
      <c r="E53" s="520">
        <v>3.16</v>
      </c>
      <c r="F53" s="520">
        <v>2.68</v>
      </c>
      <c r="G53" s="520">
        <v>15.94</v>
      </c>
      <c r="H53" s="520">
        <v>100.6</v>
      </c>
      <c r="I53" s="520">
        <v>379</v>
      </c>
    </row>
    <row r="54" spans="1:11" ht="17.25" customHeight="1" x14ac:dyDescent="0.3">
      <c r="A54" s="493"/>
      <c r="B54" s="627"/>
      <c r="C54" s="520" t="s">
        <v>556</v>
      </c>
      <c r="D54" s="520">
        <v>65</v>
      </c>
      <c r="E54" s="520">
        <v>4.55</v>
      </c>
      <c r="F54" s="520">
        <v>13.65</v>
      </c>
      <c r="G54" s="520">
        <v>34.450000000000003</v>
      </c>
      <c r="H54" s="520">
        <v>279.5</v>
      </c>
      <c r="I54" s="520"/>
    </row>
    <row r="55" spans="1:11" ht="17.25" customHeight="1" x14ac:dyDescent="0.3">
      <c r="A55" s="493"/>
      <c r="B55" s="625" t="s">
        <v>527</v>
      </c>
      <c r="C55" s="625"/>
      <c r="D55" s="561">
        <f>D53+D54</f>
        <v>265</v>
      </c>
      <c r="E55" s="561">
        <f t="shared" ref="E55:H55" si="6">E53+E54</f>
        <v>7.71</v>
      </c>
      <c r="F55" s="561">
        <f t="shared" si="6"/>
        <v>16.330000000000002</v>
      </c>
      <c r="G55" s="561">
        <f t="shared" si="6"/>
        <v>50.39</v>
      </c>
      <c r="H55" s="561">
        <f t="shared" si="6"/>
        <v>380.1</v>
      </c>
      <c r="I55" s="520"/>
      <c r="J55" s="523">
        <f>H55/H56</f>
        <v>0.1910107842447511</v>
      </c>
      <c r="K55">
        <v>1</v>
      </c>
    </row>
    <row r="56" spans="1:11" ht="17.25" customHeight="1" x14ac:dyDescent="0.3">
      <c r="A56" s="493"/>
      <c r="B56" s="625" t="s">
        <v>107</v>
      </c>
      <c r="C56" s="625"/>
      <c r="D56" s="530">
        <f>D46+D52+D55</f>
        <v>1551</v>
      </c>
      <c r="E56" s="530">
        <f t="shared" ref="E56:H56" si="7">E46+E52+E55</f>
        <v>72.559999999999988</v>
      </c>
      <c r="F56" s="530">
        <f t="shared" si="7"/>
        <v>93.6</v>
      </c>
      <c r="G56" s="530">
        <f t="shared" si="7"/>
        <v>212.62</v>
      </c>
      <c r="H56" s="530">
        <f t="shared" si="7"/>
        <v>1989.94</v>
      </c>
      <c r="I56" s="561"/>
    </row>
    <row r="57" spans="1:11" ht="17.25" customHeight="1" x14ac:dyDescent="0.3">
      <c r="A57" s="493"/>
      <c r="B57" s="629" t="s">
        <v>55</v>
      </c>
      <c r="C57" s="630"/>
      <c r="D57" s="630"/>
      <c r="E57" s="630"/>
      <c r="F57" s="630"/>
      <c r="G57" s="630"/>
      <c r="H57" s="630"/>
      <c r="I57" s="631"/>
    </row>
    <row r="58" spans="1:11" ht="28.2" customHeight="1" x14ac:dyDescent="0.3">
      <c r="A58" s="493"/>
      <c r="B58" s="626" t="s">
        <v>39</v>
      </c>
      <c r="C58" s="528" t="s">
        <v>441</v>
      </c>
      <c r="D58" s="527">
        <v>200</v>
      </c>
      <c r="E58" s="527">
        <v>5.7</v>
      </c>
      <c r="F58" s="527">
        <v>5.26</v>
      </c>
      <c r="G58" s="527">
        <v>18.98</v>
      </c>
      <c r="H58" s="527">
        <v>146</v>
      </c>
      <c r="I58" s="520">
        <v>165</v>
      </c>
    </row>
    <row r="59" spans="1:11" ht="15.6" customHeight="1" x14ac:dyDescent="0.3">
      <c r="A59" s="493"/>
      <c r="B59" s="628"/>
      <c r="C59" s="525" t="s">
        <v>37</v>
      </c>
      <c r="D59" s="520">
        <v>50</v>
      </c>
      <c r="E59" s="520">
        <v>6.25</v>
      </c>
      <c r="F59" s="520">
        <v>3.75</v>
      </c>
      <c r="G59" s="520">
        <v>18.13</v>
      </c>
      <c r="H59" s="520">
        <v>133.75</v>
      </c>
      <c r="I59" s="520">
        <v>3</v>
      </c>
    </row>
    <row r="60" spans="1:11" ht="15.75" customHeight="1" x14ac:dyDescent="0.3">
      <c r="A60" s="493"/>
      <c r="B60" s="628"/>
      <c r="C60" s="520" t="s">
        <v>463</v>
      </c>
      <c r="D60" s="527">
        <v>200</v>
      </c>
      <c r="E60" s="527">
        <v>0.1</v>
      </c>
      <c r="F60" s="527">
        <v>0.04</v>
      </c>
      <c r="G60" s="527">
        <v>9.9</v>
      </c>
      <c r="H60" s="526">
        <v>35</v>
      </c>
      <c r="I60" s="520">
        <v>268</v>
      </c>
    </row>
    <row r="61" spans="1:11" ht="15.75" customHeight="1" x14ac:dyDescent="0.3">
      <c r="A61" s="493"/>
      <c r="B61" s="627"/>
      <c r="C61" s="528" t="s">
        <v>321</v>
      </c>
      <c r="D61" s="527">
        <v>230</v>
      </c>
      <c r="E61" s="529">
        <v>3.75</v>
      </c>
      <c r="F61" s="529">
        <v>1.25</v>
      </c>
      <c r="G61" s="529">
        <v>52.5</v>
      </c>
      <c r="H61" s="529">
        <v>240</v>
      </c>
      <c r="I61" s="520"/>
    </row>
    <row r="62" spans="1:11" ht="17.25" customHeight="1" x14ac:dyDescent="0.3">
      <c r="A62" s="493"/>
      <c r="B62" s="625" t="s">
        <v>102</v>
      </c>
      <c r="C62" s="625"/>
      <c r="D62" s="530">
        <f>D58+D59+D60+D61</f>
        <v>680</v>
      </c>
      <c r="E62" s="530">
        <f t="shared" ref="E62:H62" si="8">E58+E59+E60+E61</f>
        <v>15.799999999999999</v>
      </c>
      <c r="F62" s="530">
        <f t="shared" si="8"/>
        <v>10.299999999999999</v>
      </c>
      <c r="G62" s="530">
        <f t="shared" si="8"/>
        <v>99.509999999999991</v>
      </c>
      <c r="H62" s="530">
        <f t="shared" si="8"/>
        <v>554.75</v>
      </c>
      <c r="I62" s="520"/>
      <c r="J62" s="524">
        <f>H62/H73</f>
        <v>0.39420856279978683</v>
      </c>
    </row>
    <row r="63" spans="1:11" ht="17.25" customHeight="1" x14ac:dyDescent="0.3">
      <c r="A63" s="493"/>
      <c r="B63" s="626" t="s">
        <v>41</v>
      </c>
      <c r="C63" s="532" t="s">
        <v>414</v>
      </c>
      <c r="D63" s="520">
        <v>100</v>
      </c>
      <c r="E63" s="520">
        <v>0.7</v>
      </c>
      <c r="F63" s="520">
        <v>0.1</v>
      </c>
      <c r="G63" s="520">
        <v>1.9</v>
      </c>
      <c r="H63" s="533">
        <v>12</v>
      </c>
      <c r="I63" s="527">
        <v>71</v>
      </c>
    </row>
    <row r="64" spans="1:11" ht="28.2" customHeight="1" x14ac:dyDescent="0.3">
      <c r="A64" s="493"/>
      <c r="B64" s="628"/>
      <c r="C64" s="528" t="s">
        <v>443</v>
      </c>
      <c r="D64" s="527">
        <v>250</v>
      </c>
      <c r="E64" s="526">
        <v>2.68</v>
      </c>
      <c r="F64" s="526">
        <v>2.5</v>
      </c>
      <c r="G64" s="526">
        <v>19.329999999999998</v>
      </c>
      <c r="H64" s="526">
        <v>112.5</v>
      </c>
      <c r="I64" s="527">
        <v>61</v>
      </c>
    </row>
    <row r="65" spans="1:10" ht="17.25" customHeight="1" x14ac:dyDescent="0.3">
      <c r="A65" s="493"/>
      <c r="B65" s="628"/>
      <c r="C65" s="528" t="s">
        <v>114</v>
      </c>
      <c r="D65" s="527">
        <v>200</v>
      </c>
      <c r="E65" s="527">
        <v>7.54</v>
      </c>
      <c r="F65" s="527">
        <v>0.9</v>
      </c>
      <c r="G65" s="527">
        <v>38.72</v>
      </c>
      <c r="H65" s="526">
        <v>193.2</v>
      </c>
      <c r="I65" s="527">
        <v>291</v>
      </c>
    </row>
    <row r="66" spans="1:10" ht="17.25" customHeight="1" x14ac:dyDescent="0.3">
      <c r="A66" s="493"/>
      <c r="B66" s="628"/>
      <c r="C66" s="528" t="s">
        <v>442</v>
      </c>
      <c r="D66" s="527">
        <v>100</v>
      </c>
      <c r="E66" s="527">
        <v>10.64</v>
      </c>
      <c r="F66" s="527">
        <v>28.19</v>
      </c>
      <c r="G66" s="527">
        <v>2.89</v>
      </c>
      <c r="H66" s="526">
        <v>309</v>
      </c>
      <c r="I66" s="527">
        <v>260</v>
      </c>
    </row>
    <row r="67" spans="1:10" ht="15.6" customHeight="1" x14ac:dyDescent="0.3">
      <c r="A67" s="493"/>
      <c r="B67" s="628"/>
      <c r="C67" s="538" t="s">
        <v>482</v>
      </c>
      <c r="D67" s="520">
        <v>200</v>
      </c>
      <c r="E67" s="520">
        <v>0.5</v>
      </c>
      <c r="F67" s="520">
        <v>0</v>
      </c>
      <c r="G67" s="520">
        <v>27</v>
      </c>
      <c r="H67" s="520">
        <v>110</v>
      </c>
      <c r="I67" s="520">
        <v>508</v>
      </c>
    </row>
    <row r="68" spans="1:10" ht="17.25" customHeight="1" x14ac:dyDescent="0.3">
      <c r="A68" s="493"/>
      <c r="B68" s="628"/>
      <c r="C68" s="528" t="s">
        <v>105</v>
      </c>
      <c r="D68" s="527">
        <v>60</v>
      </c>
      <c r="E68" s="526">
        <v>4.2</v>
      </c>
      <c r="F68" s="526">
        <v>0.66</v>
      </c>
      <c r="G68" s="526">
        <v>24.18</v>
      </c>
      <c r="H68" s="526">
        <v>115.8</v>
      </c>
      <c r="I68" s="520">
        <v>516</v>
      </c>
    </row>
    <row r="69" spans="1:10" ht="17.25" customHeight="1" x14ac:dyDescent="0.3">
      <c r="A69" s="493"/>
      <c r="B69" s="625" t="s">
        <v>106</v>
      </c>
      <c r="C69" s="625"/>
      <c r="D69" s="530">
        <f>D63+D64+D65+D66+D67+D68</f>
        <v>910</v>
      </c>
      <c r="E69" s="530">
        <f t="shared" ref="E69:H69" si="9">E63+E64+E65+E66+E67+E68</f>
        <v>26.26</v>
      </c>
      <c r="F69" s="530">
        <f t="shared" si="9"/>
        <v>32.35</v>
      </c>
      <c r="G69" s="530">
        <f t="shared" si="9"/>
        <v>114.02000000000001</v>
      </c>
      <c r="H69" s="530">
        <f t="shared" si="9"/>
        <v>852.5</v>
      </c>
      <c r="I69" s="520"/>
      <c r="J69" s="524">
        <f>H69/H73</f>
        <v>0.60579143720021322</v>
      </c>
    </row>
    <row r="70" spans="1:10" ht="17.399999999999999" customHeight="1" x14ac:dyDescent="0.3">
      <c r="A70" s="493"/>
      <c r="B70" s="626" t="s">
        <v>524</v>
      </c>
      <c r="C70" s="520" t="s">
        <v>525</v>
      </c>
      <c r="D70" s="520">
        <v>200</v>
      </c>
      <c r="E70" s="520">
        <v>5.7</v>
      </c>
      <c r="F70" s="520">
        <v>6.3</v>
      </c>
      <c r="G70" s="520">
        <v>7.8</v>
      </c>
      <c r="H70" s="520">
        <v>114</v>
      </c>
      <c r="I70" s="520">
        <v>280</v>
      </c>
    </row>
    <row r="71" spans="1:10" ht="17.399999999999999" customHeight="1" x14ac:dyDescent="0.3">
      <c r="A71" s="493"/>
      <c r="B71" s="627"/>
      <c r="C71" s="520" t="s">
        <v>528</v>
      </c>
      <c r="D71" s="520">
        <v>65</v>
      </c>
      <c r="E71" s="520">
        <v>4.55</v>
      </c>
      <c r="F71" s="520">
        <v>13.65</v>
      </c>
      <c r="G71" s="520">
        <v>34.450000000000003</v>
      </c>
      <c r="H71" s="520">
        <v>279.5</v>
      </c>
      <c r="I71" s="520"/>
    </row>
    <row r="72" spans="1:10" ht="17.399999999999999" customHeight="1" x14ac:dyDescent="0.3">
      <c r="A72" s="493"/>
      <c r="B72" s="625" t="s">
        <v>527</v>
      </c>
      <c r="C72" s="625"/>
      <c r="D72" s="561">
        <f>D70+D71</f>
        <v>265</v>
      </c>
      <c r="E72" s="561">
        <f t="shared" ref="E72:H72" si="10">E70+E71</f>
        <v>10.25</v>
      </c>
      <c r="F72" s="561">
        <f t="shared" si="10"/>
        <v>19.95</v>
      </c>
      <c r="G72" s="561">
        <f t="shared" si="10"/>
        <v>42.25</v>
      </c>
      <c r="H72" s="561">
        <f t="shared" si="10"/>
        <v>393.5</v>
      </c>
      <c r="I72" s="520"/>
      <c r="J72" s="524">
        <f>H72/H73</f>
        <v>0.27962337893053829</v>
      </c>
    </row>
    <row r="73" spans="1:10" ht="17.25" customHeight="1" x14ac:dyDescent="0.3">
      <c r="A73" s="493"/>
      <c r="B73" s="625" t="s">
        <v>107</v>
      </c>
      <c r="C73" s="625"/>
      <c r="D73" s="530">
        <f>D62+D69</f>
        <v>1590</v>
      </c>
      <c r="E73" s="530">
        <f>E62+E69</f>
        <v>42.06</v>
      </c>
      <c r="F73" s="530">
        <f>F62+F69</f>
        <v>42.65</v>
      </c>
      <c r="G73" s="530">
        <f>G62+G69</f>
        <v>213.53</v>
      </c>
      <c r="H73" s="530">
        <f>H62+H69</f>
        <v>1407.25</v>
      </c>
      <c r="I73" s="561"/>
    </row>
    <row r="74" spans="1:10" ht="17.25" customHeight="1" x14ac:dyDescent="0.3">
      <c r="A74" s="493"/>
      <c r="B74" s="629" t="s">
        <v>61</v>
      </c>
      <c r="C74" s="630"/>
      <c r="D74" s="630"/>
      <c r="E74" s="630"/>
      <c r="F74" s="630"/>
      <c r="G74" s="630"/>
      <c r="H74" s="630"/>
      <c r="I74" s="631"/>
    </row>
    <row r="75" spans="1:10" ht="17.25" customHeight="1" x14ac:dyDescent="0.3">
      <c r="A75" s="493"/>
      <c r="B75" s="634" t="s">
        <v>39</v>
      </c>
      <c r="C75" s="537" t="s">
        <v>116</v>
      </c>
      <c r="D75" s="527">
        <v>200</v>
      </c>
      <c r="E75" s="533">
        <v>6.2</v>
      </c>
      <c r="F75" s="533">
        <v>7.46</v>
      </c>
      <c r="G75" s="533">
        <v>30.86</v>
      </c>
      <c r="H75" s="533">
        <v>215.4</v>
      </c>
      <c r="I75" s="520">
        <v>262</v>
      </c>
    </row>
    <row r="76" spans="1:10" ht="17.25" customHeight="1" x14ac:dyDescent="0.3">
      <c r="A76" s="493"/>
      <c r="B76" s="635"/>
      <c r="C76" s="525" t="s">
        <v>119</v>
      </c>
      <c r="D76" s="520">
        <v>50</v>
      </c>
      <c r="E76" s="520">
        <v>3</v>
      </c>
      <c r="F76" s="520">
        <v>10.75</v>
      </c>
      <c r="G76" s="520">
        <v>18.25</v>
      </c>
      <c r="H76" s="520">
        <v>182.5</v>
      </c>
      <c r="I76" s="520">
        <v>1</v>
      </c>
    </row>
    <row r="77" spans="1:10" ht="17.25" customHeight="1" x14ac:dyDescent="0.3">
      <c r="A77" s="493"/>
      <c r="B77" s="635"/>
      <c r="C77" s="525" t="s">
        <v>1</v>
      </c>
      <c r="D77" s="520">
        <v>200</v>
      </c>
      <c r="E77" s="527">
        <v>0.1</v>
      </c>
      <c r="F77" s="527">
        <v>0</v>
      </c>
      <c r="G77" s="527">
        <v>15.2</v>
      </c>
      <c r="H77" s="527">
        <v>61</v>
      </c>
      <c r="I77" s="520">
        <v>494</v>
      </c>
    </row>
    <row r="78" spans="1:10" ht="17.25" hidden="1" customHeight="1" x14ac:dyDescent="0.3">
      <c r="A78" s="493"/>
      <c r="B78" s="636"/>
      <c r="C78" s="528" t="s">
        <v>321</v>
      </c>
      <c r="D78" s="527">
        <v>150</v>
      </c>
      <c r="E78" s="529">
        <v>1.5</v>
      </c>
      <c r="F78" s="529">
        <v>0.5</v>
      </c>
      <c r="G78" s="529">
        <v>21</v>
      </c>
      <c r="H78" s="529">
        <v>96</v>
      </c>
      <c r="I78" s="520">
        <v>112</v>
      </c>
    </row>
    <row r="79" spans="1:10" ht="17.25" customHeight="1" x14ac:dyDescent="0.3">
      <c r="A79" s="493"/>
      <c r="B79" s="625" t="s">
        <v>102</v>
      </c>
      <c r="C79" s="625"/>
      <c r="D79" s="530">
        <f>D75+D76+D77</f>
        <v>450</v>
      </c>
      <c r="E79" s="530">
        <f t="shared" ref="E79:H79" si="11">E75+E76+E77</f>
        <v>9.2999999999999989</v>
      </c>
      <c r="F79" s="530">
        <f t="shared" si="11"/>
        <v>18.21</v>
      </c>
      <c r="G79" s="530">
        <f t="shared" si="11"/>
        <v>64.31</v>
      </c>
      <c r="H79" s="530">
        <f t="shared" si="11"/>
        <v>458.9</v>
      </c>
      <c r="I79" s="520"/>
      <c r="J79" s="524">
        <f>H79/H90</f>
        <v>0.39023768017347682</v>
      </c>
    </row>
    <row r="80" spans="1:10" ht="17.25" customHeight="1" x14ac:dyDescent="0.3">
      <c r="A80" s="493"/>
      <c r="B80" s="632" t="s">
        <v>41</v>
      </c>
      <c r="C80" s="532" t="s">
        <v>218</v>
      </c>
      <c r="D80" s="520">
        <v>100</v>
      </c>
      <c r="E80" s="520">
        <v>0.9</v>
      </c>
      <c r="F80" s="520">
        <v>5.0999999999999996</v>
      </c>
      <c r="G80" s="520">
        <v>3.6</v>
      </c>
      <c r="H80" s="533">
        <v>64</v>
      </c>
      <c r="I80" s="527">
        <v>31</v>
      </c>
    </row>
    <row r="81" spans="1:10" ht="25.5" customHeight="1" x14ac:dyDescent="0.3">
      <c r="A81" s="493"/>
      <c r="B81" s="633"/>
      <c r="C81" s="528" t="s">
        <v>457</v>
      </c>
      <c r="D81" s="527">
        <v>250</v>
      </c>
      <c r="E81" s="527">
        <v>2.7</v>
      </c>
      <c r="F81" s="527">
        <v>2.85</v>
      </c>
      <c r="G81" s="527">
        <v>17.45</v>
      </c>
      <c r="H81" s="526">
        <v>118.25</v>
      </c>
      <c r="I81" s="527">
        <v>103</v>
      </c>
    </row>
    <row r="82" spans="1:10" ht="17.25" customHeight="1" x14ac:dyDescent="0.3">
      <c r="A82" s="493"/>
      <c r="B82" s="633"/>
      <c r="C82" s="528" t="s">
        <v>44</v>
      </c>
      <c r="D82" s="527">
        <v>200</v>
      </c>
      <c r="E82" s="527">
        <v>4.2</v>
      </c>
      <c r="F82" s="527">
        <v>8.8000000000000007</v>
      </c>
      <c r="G82" s="527">
        <v>21.8</v>
      </c>
      <c r="H82" s="527">
        <v>184</v>
      </c>
      <c r="I82" s="527">
        <v>429</v>
      </c>
    </row>
    <row r="83" spans="1:10" ht="22.2" customHeight="1" x14ac:dyDescent="0.3">
      <c r="A83" s="493"/>
      <c r="B83" s="633"/>
      <c r="C83" s="528" t="s">
        <v>506</v>
      </c>
      <c r="D83" s="527">
        <v>140</v>
      </c>
      <c r="E83" s="527">
        <v>13.3</v>
      </c>
      <c r="F83" s="527">
        <v>7.2</v>
      </c>
      <c r="G83" s="527">
        <v>6.3</v>
      </c>
      <c r="H83" s="527">
        <v>143</v>
      </c>
      <c r="I83" s="527">
        <v>78</v>
      </c>
    </row>
    <row r="84" spans="1:10" ht="17.25" customHeight="1" x14ac:dyDescent="0.3">
      <c r="A84" s="493"/>
      <c r="B84" s="633"/>
      <c r="C84" s="528" t="s">
        <v>8</v>
      </c>
      <c r="D84" s="520">
        <v>200</v>
      </c>
      <c r="E84" s="520">
        <v>1</v>
      </c>
      <c r="F84" s="520">
        <v>0.2</v>
      </c>
      <c r="G84" s="520">
        <v>0.2</v>
      </c>
      <c r="H84" s="533">
        <v>92</v>
      </c>
      <c r="I84" s="527">
        <v>518</v>
      </c>
    </row>
    <row r="85" spans="1:10" ht="17.25" customHeight="1" x14ac:dyDescent="0.3">
      <c r="A85" s="493"/>
      <c r="B85" s="633"/>
      <c r="C85" s="528" t="s">
        <v>105</v>
      </c>
      <c r="D85" s="527">
        <v>60</v>
      </c>
      <c r="E85" s="526">
        <v>4.2</v>
      </c>
      <c r="F85" s="526">
        <v>0.66</v>
      </c>
      <c r="G85" s="526">
        <v>24.18</v>
      </c>
      <c r="H85" s="526">
        <v>115.8</v>
      </c>
      <c r="I85" s="520">
        <v>516</v>
      </c>
    </row>
    <row r="86" spans="1:10" ht="15.6" customHeight="1" x14ac:dyDescent="0.3">
      <c r="A86" s="493"/>
      <c r="B86" s="625" t="s">
        <v>106</v>
      </c>
      <c r="C86" s="625"/>
      <c r="D86" s="530">
        <f>D80+D81+D82+D83+D84+D85</f>
        <v>950</v>
      </c>
      <c r="E86" s="530">
        <f t="shared" ref="E86:H86" si="12">E80+E81+E82+E83+E84+E85</f>
        <v>26.3</v>
      </c>
      <c r="F86" s="530">
        <f t="shared" si="12"/>
        <v>24.81</v>
      </c>
      <c r="G86" s="530">
        <f t="shared" si="12"/>
        <v>73.53</v>
      </c>
      <c r="H86" s="530">
        <f t="shared" si="12"/>
        <v>717.05</v>
      </c>
      <c r="I86" s="520"/>
      <c r="J86" s="524">
        <f>H86/H90</f>
        <v>0.60976231982652329</v>
      </c>
    </row>
    <row r="87" spans="1:10" ht="17.25" customHeight="1" x14ac:dyDescent="0.3">
      <c r="A87" s="493"/>
      <c r="B87" s="626" t="s">
        <v>524</v>
      </c>
      <c r="C87" s="538" t="s">
        <v>530</v>
      </c>
      <c r="D87" s="520">
        <v>200</v>
      </c>
      <c r="E87" s="520">
        <v>3.16</v>
      </c>
      <c r="F87" s="520">
        <v>2.68</v>
      </c>
      <c r="G87" s="520">
        <v>15.94</v>
      </c>
      <c r="H87" s="520">
        <v>100.6</v>
      </c>
      <c r="I87" s="520">
        <v>379</v>
      </c>
    </row>
    <row r="88" spans="1:10" ht="19.2" customHeight="1" x14ac:dyDescent="0.3">
      <c r="A88" s="493"/>
      <c r="B88" s="627"/>
      <c r="C88" s="520" t="s">
        <v>558</v>
      </c>
      <c r="D88" s="520">
        <v>65</v>
      </c>
      <c r="E88" s="520">
        <v>4.55</v>
      </c>
      <c r="F88" s="520">
        <v>13.65</v>
      </c>
      <c r="G88" s="520">
        <v>34.450000000000003</v>
      </c>
      <c r="H88" s="520">
        <v>279.5</v>
      </c>
      <c r="I88" s="520"/>
    </row>
    <row r="89" spans="1:10" ht="17.25" customHeight="1" x14ac:dyDescent="0.3">
      <c r="A89" s="493"/>
      <c r="B89" s="625" t="s">
        <v>527</v>
      </c>
      <c r="C89" s="625"/>
      <c r="D89" s="561">
        <f>D87+D88</f>
        <v>265</v>
      </c>
      <c r="E89" s="561">
        <f t="shared" ref="E89:H89" si="13">E87+E88</f>
        <v>7.71</v>
      </c>
      <c r="F89" s="561">
        <f t="shared" si="13"/>
        <v>16.330000000000002</v>
      </c>
      <c r="G89" s="561">
        <f t="shared" si="13"/>
        <v>50.39</v>
      </c>
      <c r="H89" s="561">
        <f t="shared" si="13"/>
        <v>380.1</v>
      </c>
      <c r="I89" s="520"/>
      <c r="J89" s="524">
        <f>H89/H90</f>
        <v>0.3232280284025682</v>
      </c>
    </row>
    <row r="90" spans="1:10" ht="17.25" customHeight="1" x14ac:dyDescent="0.3">
      <c r="A90" s="493"/>
      <c r="B90" s="625" t="s">
        <v>107</v>
      </c>
      <c r="C90" s="625"/>
      <c r="D90" s="530">
        <f>D79+D86</f>
        <v>1400</v>
      </c>
      <c r="E90" s="530">
        <f>E79+E86</f>
        <v>35.6</v>
      </c>
      <c r="F90" s="530">
        <f>F79+F86</f>
        <v>43.019999999999996</v>
      </c>
      <c r="G90" s="530">
        <f>G79+G86</f>
        <v>137.84</v>
      </c>
      <c r="H90" s="530">
        <f>H79+H86</f>
        <v>1175.9499999999998</v>
      </c>
      <c r="I90" s="561"/>
    </row>
    <row r="91" spans="1:10" ht="17.25" customHeight="1" x14ac:dyDescent="0.3">
      <c r="A91" s="493"/>
      <c r="B91" s="629" t="s">
        <v>54</v>
      </c>
      <c r="C91" s="630"/>
      <c r="D91" s="630"/>
      <c r="E91" s="630"/>
      <c r="F91" s="630"/>
      <c r="G91" s="630"/>
      <c r="H91" s="630"/>
      <c r="I91" s="631"/>
    </row>
    <row r="92" spans="1:10" ht="17.25" customHeight="1" x14ac:dyDescent="0.3">
      <c r="A92" s="493"/>
      <c r="B92" s="626" t="s">
        <v>39</v>
      </c>
      <c r="C92" s="539" t="s">
        <v>118</v>
      </c>
      <c r="D92" s="540">
        <v>200</v>
      </c>
      <c r="E92" s="533">
        <v>5.62</v>
      </c>
      <c r="F92" s="533">
        <v>7.78</v>
      </c>
      <c r="G92" s="540">
        <v>39.020000000000003</v>
      </c>
      <c r="H92" s="533">
        <v>249.72</v>
      </c>
      <c r="I92" s="520">
        <v>181</v>
      </c>
    </row>
    <row r="93" spans="1:10" ht="17.25" customHeight="1" x14ac:dyDescent="0.3">
      <c r="A93" s="493"/>
      <c r="B93" s="628"/>
      <c r="C93" s="525" t="s">
        <v>37</v>
      </c>
      <c r="D93" s="520">
        <v>50</v>
      </c>
      <c r="E93" s="520">
        <v>6.25</v>
      </c>
      <c r="F93" s="520">
        <v>3.75</v>
      </c>
      <c r="G93" s="520">
        <v>18.13</v>
      </c>
      <c r="H93" s="520">
        <v>133.75</v>
      </c>
      <c r="I93" s="520">
        <v>3</v>
      </c>
    </row>
    <row r="94" spans="1:10" ht="17.25" customHeight="1" x14ac:dyDescent="0.3">
      <c r="A94" s="493"/>
      <c r="B94" s="628"/>
      <c r="C94" s="534" t="s">
        <v>7</v>
      </c>
      <c r="D94" s="535">
        <v>200</v>
      </c>
      <c r="E94" s="534">
        <v>3.6</v>
      </c>
      <c r="F94" s="534">
        <v>3.3</v>
      </c>
      <c r="G94" s="534">
        <v>25</v>
      </c>
      <c r="H94" s="536">
        <v>144</v>
      </c>
      <c r="I94" s="520">
        <v>496</v>
      </c>
    </row>
    <row r="95" spans="1:10" ht="17.25" customHeight="1" x14ac:dyDescent="0.3">
      <c r="A95" s="493"/>
      <c r="B95" s="562"/>
      <c r="C95" s="528" t="s">
        <v>436</v>
      </c>
      <c r="D95" s="527">
        <v>180</v>
      </c>
      <c r="E95" s="529">
        <v>2.25</v>
      </c>
      <c r="F95" s="529">
        <v>0.5</v>
      </c>
      <c r="G95" s="529">
        <v>20.25</v>
      </c>
      <c r="H95" s="529">
        <v>107.5</v>
      </c>
      <c r="I95" s="520"/>
    </row>
    <row r="96" spans="1:10" ht="17.25" customHeight="1" x14ac:dyDescent="0.3">
      <c r="A96" s="493"/>
      <c r="B96" s="625" t="s">
        <v>102</v>
      </c>
      <c r="C96" s="625"/>
      <c r="D96" s="530">
        <f>D92+D93+D94+D95</f>
        <v>630</v>
      </c>
      <c r="E96" s="530">
        <f t="shared" ref="E96:H96" si="14">E92+E93+E94</f>
        <v>15.47</v>
      </c>
      <c r="F96" s="530">
        <f t="shared" si="14"/>
        <v>14.830000000000002</v>
      </c>
      <c r="G96" s="530">
        <f t="shared" si="14"/>
        <v>82.15</v>
      </c>
      <c r="H96" s="530">
        <f t="shared" si="14"/>
        <v>527.47</v>
      </c>
      <c r="I96" s="520"/>
      <c r="J96" s="524">
        <f>H96/H107</f>
        <v>0.35890369946994904</v>
      </c>
    </row>
    <row r="97" spans="1:10" ht="17.25" customHeight="1" x14ac:dyDescent="0.3">
      <c r="A97" s="493"/>
      <c r="B97" s="626" t="s">
        <v>41</v>
      </c>
      <c r="C97" s="537" t="s">
        <v>414</v>
      </c>
      <c r="D97" s="520">
        <v>100</v>
      </c>
      <c r="E97" s="520">
        <v>0.7</v>
      </c>
      <c r="F97" s="520">
        <v>0.1</v>
      </c>
      <c r="G97" s="520">
        <v>1.9</v>
      </c>
      <c r="H97" s="533">
        <v>12</v>
      </c>
      <c r="I97" s="527">
        <v>71</v>
      </c>
    </row>
    <row r="98" spans="1:10" ht="17.25" customHeight="1" x14ac:dyDescent="0.3">
      <c r="A98" s="493"/>
      <c r="B98" s="628"/>
      <c r="C98" s="528" t="s">
        <v>120</v>
      </c>
      <c r="D98" s="527">
        <v>250</v>
      </c>
      <c r="E98" s="527">
        <v>1.83</v>
      </c>
      <c r="F98" s="527">
        <v>5</v>
      </c>
      <c r="G98" s="527">
        <v>10.65</v>
      </c>
      <c r="H98" s="526">
        <v>95</v>
      </c>
      <c r="I98" s="527">
        <v>128</v>
      </c>
    </row>
    <row r="99" spans="1:10" ht="17.25" customHeight="1" x14ac:dyDescent="0.3">
      <c r="A99" s="493"/>
      <c r="B99" s="628"/>
      <c r="C99" s="528" t="s">
        <v>13</v>
      </c>
      <c r="D99" s="527">
        <v>200</v>
      </c>
      <c r="E99" s="527">
        <v>11.4</v>
      </c>
      <c r="F99" s="527">
        <v>10.46</v>
      </c>
      <c r="G99" s="527">
        <v>49.44</v>
      </c>
      <c r="H99" s="527">
        <v>337.4</v>
      </c>
      <c r="I99" s="527">
        <v>237</v>
      </c>
    </row>
    <row r="100" spans="1:10" ht="17.25" customHeight="1" x14ac:dyDescent="0.3">
      <c r="A100" s="493"/>
      <c r="B100" s="628"/>
      <c r="C100" s="528" t="s">
        <v>124</v>
      </c>
      <c r="D100" s="527">
        <v>100</v>
      </c>
      <c r="E100" s="527">
        <v>10.58</v>
      </c>
      <c r="F100" s="527">
        <v>28.17</v>
      </c>
      <c r="G100" s="527">
        <v>2.56</v>
      </c>
      <c r="H100" s="527">
        <v>305</v>
      </c>
      <c r="I100" s="527">
        <v>256</v>
      </c>
    </row>
    <row r="101" spans="1:10" ht="27.6" customHeight="1" x14ac:dyDescent="0.3">
      <c r="A101" s="493"/>
      <c r="B101" s="628"/>
      <c r="C101" s="538" t="s">
        <v>430</v>
      </c>
      <c r="D101" s="520">
        <v>200</v>
      </c>
      <c r="E101" s="520">
        <v>0.2</v>
      </c>
      <c r="F101" s="520">
        <v>0</v>
      </c>
      <c r="G101" s="520">
        <v>19.8</v>
      </c>
      <c r="H101" s="520">
        <v>77</v>
      </c>
      <c r="I101" s="520">
        <v>296</v>
      </c>
    </row>
    <row r="102" spans="1:10" ht="17.25" customHeight="1" x14ac:dyDescent="0.3">
      <c r="A102" s="493"/>
      <c r="B102" s="628"/>
      <c r="C102" s="528" t="s">
        <v>105</v>
      </c>
      <c r="D102" s="527">
        <v>60</v>
      </c>
      <c r="E102" s="526">
        <v>4.2</v>
      </c>
      <c r="F102" s="526">
        <v>0.66</v>
      </c>
      <c r="G102" s="526">
        <v>24.18</v>
      </c>
      <c r="H102" s="526">
        <v>115.8</v>
      </c>
      <c r="I102" s="520">
        <v>516</v>
      </c>
    </row>
    <row r="103" spans="1:10" ht="17.25" customHeight="1" x14ac:dyDescent="0.3">
      <c r="A103" s="493"/>
      <c r="B103" s="625" t="s">
        <v>106</v>
      </c>
      <c r="C103" s="625"/>
      <c r="D103" s="530">
        <f>D97+D98+D99+D100+D101+D102</f>
        <v>910</v>
      </c>
      <c r="E103" s="530">
        <f t="shared" ref="E103:H103" si="15">E97+E98+E99+E100+E101+E102</f>
        <v>28.909999999999997</v>
      </c>
      <c r="F103" s="530">
        <f t="shared" si="15"/>
        <v>44.39</v>
      </c>
      <c r="G103" s="530">
        <f t="shared" si="15"/>
        <v>108.53</v>
      </c>
      <c r="H103" s="530">
        <f t="shared" si="15"/>
        <v>942.19999999999993</v>
      </c>
      <c r="I103" s="520"/>
      <c r="J103" s="524">
        <f>H103/H107</f>
        <v>0.64109630053005084</v>
      </c>
    </row>
    <row r="104" spans="1:10" ht="17.25" customHeight="1" x14ac:dyDescent="0.3">
      <c r="A104" s="493"/>
      <c r="B104" s="626" t="s">
        <v>524</v>
      </c>
      <c r="C104" s="520" t="s">
        <v>525</v>
      </c>
      <c r="D104" s="520">
        <v>200</v>
      </c>
      <c r="E104" s="520">
        <v>5.7</v>
      </c>
      <c r="F104" s="520">
        <v>6.3</v>
      </c>
      <c r="G104" s="520">
        <v>7.8</v>
      </c>
      <c r="H104" s="520">
        <v>114</v>
      </c>
      <c r="I104" s="520">
        <v>280</v>
      </c>
    </row>
    <row r="105" spans="1:10" ht="17.25" customHeight="1" x14ac:dyDescent="0.3">
      <c r="A105" s="493"/>
      <c r="B105" s="627"/>
      <c r="C105" s="520" t="s">
        <v>528</v>
      </c>
      <c r="D105" s="520">
        <v>65</v>
      </c>
      <c r="E105" s="520">
        <v>4.55</v>
      </c>
      <c r="F105" s="520">
        <v>13.65</v>
      </c>
      <c r="G105" s="520">
        <v>34.450000000000003</v>
      </c>
      <c r="H105" s="520">
        <v>279.5</v>
      </c>
      <c r="I105" s="520"/>
    </row>
    <row r="106" spans="1:10" ht="17.25" customHeight="1" x14ac:dyDescent="0.3">
      <c r="A106" s="493"/>
      <c r="B106" s="625" t="s">
        <v>527</v>
      </c>
      <c r="C106" s="625"/>
      <c r="D106" s="561">
        <f>D104+D105</f>
        <v>265</v>
      </c>
      <c r="E106" s="561">
        <f t="shared" ref="E106:H106" si="16">E104+E105</f>
        <v>10.25</v>
      </c>
      <c r="F106" s="561">
        <f t="shared" si="16"/>
        <v>19.95</v>
      </c>
      <c r="G106" s="561">
        <f t="shared" si="16"/>
        <v>42.25</v>
      </c>
      <c r="H106" s="561">
        <f t="shared" si="16"/>
        <v>393.5</v>
      </c>
      <c r="I106" s="520"/>
      <c r="J106" s="524">
        <f>H106/H107</f>
        <v>0.26774718134002873</v>
      </c>
    </row>
    <row r="107" spans="1:10" ht="17.25" customHeight="1" x14ac:dyDescent="0.3">
      <c r="A107" s="493"/>
      <c r="B107" s="625" t="s">
        <v>107</v>
      </c>
      <c r="C107" s="625"/>
      <c r="D107" s="530">
        <f>D96+D103</f>
        <v>1540</v>
      </c>
      <c r="E107" s="530">
        <f>E96+E103</f>
        <v>44.379999999999995</v>
      </c>
      <c r="F107" s="530">
        <f>F96+F103</f>
        <v>59.22</v>
      </c>
      <c r="G107" s="530">
        <f>G96+G103</f>
        <v>190.68</v>
      </c>
      <c r="H107" s="530">
        <f>H96+H103</f>
        <v>1469.67</v>
      </c>
      <c r="I107" s="561"/>
    </row>
    <row r="108" spans="1:10" ht="17.25" customHeight="1" x14ac:dyDescent="0.3">
      <c r="A108" s="493"/>
      <c r="B108" s="629" t="s">
        <v>121</v>
      </c>
      <c r="C108" s="630"/>
      <c r="D108" s="630"/>
      <c r="E108" s="630"/>
      <c r="F108" s="630"/>
      <c r="G108" s="630"/>
      <c r="H108" s="630"/>
      <c r="I108" s="631"/>
    </row>
    <row r="109" spans="1:10" ht="17.25" customHeight="1" x14ac:dyDescent="0.3">
      <c r="A109" s="493"/>
      <c r="B109" s="629" t="s">
        <v>38</v>
      </c>
      <c r="C109" s="630"/>
      <c r="D109" s="630"/>
      <c r="E109" s="630"/>
      <c r="F109" s="630"/>
      <c r="G109" s="630"/>
      <c r="H109" s="630"/>
      <c r="I109" s="631"/>
    </row>
    <row r="110" spans="1:10" ht="17.25" customHeight="1" x14ac:dyDescent="0.3">
      <c r="A110" s="493"/>
      <c r="B110" s="626" t="s">
        <v>39</v>
      </c>
      <c r="C110" s="525" t="s">
        <v>122</v>
      </c>
      <c r="D110" s="520" t="s">
        <v>411</v>
      </c>
      <c r="E110" s="520">
        <v>7.68</v>
      </c>
      <c r="F110" s="520">
        <v>7.29</v>
      </c>
      <c r="G110" s="520">
        <v>16.23</v>
      </c>
      <c r="H110" s="520">
        <v>130.24</v>
      </c>
      <c r="I110" s="520">
        <v>319</v>
      </c>
    </row>
    <row r="111" spans="1:10" ht="17.25" customHeight="1" x14ac:dyDescent="0.3">
      <c r="A111" s="493"/>
      <c r="B111" s="628"/>
      <c r="C111" s="525" t="s">
        <v>119</v>
      </c>
      <c r="D111" s="520">
        <v>50</v>
      </c>
      <c r="E111" s="520">
        <v>3</v>
      </c>
      <c r="F111" s="520">
        <v>10.75</v>
      </c>
      <c r="G111" s="520">
        <v>18.25</v>
      </c>
      <c r="H111" s="520">
        <v>182.5</v>
      </c>
      <c r="I111" s="520">
        <v>1</v>
      </c>
    </row>
    <row r="112" spans="1:10" ht="17.25" customHeight="1" x14ac:dyDescent="0.3">
      <c r="A112" s="493"/>
      <c r="B112" s="628"/>
      <c r="C112" s="520" t="s">
        <v>463</v>
      </c>
      <c r="D112" s="527">
        <v>200</v>
      </c>
      <c r="E112" s="527">
        <v>0.1</v>
      </c>
      <c r="F112" s="527">
        <v>0.04</v>
      </c>
      <c r="G112" s="527">
        <v>9.9</v>
      </c>
      <c r="H112" s="526">
        <v>35</v>
      </c>
      <c r="I112" s="520">
        <v>268</v>
      </c>
    </row>
    <row r="113" spans="1:10" ht="17.25" hidden="1" customHeight="1" x14ac:dyDescent="0.3">
      <c r="A113" s="493"/>
      <c r="B113" s="627"/>
      <c r="C113" s="528" t="s">
        <v>321</v>
      </c>
      <c r="D113" s="527">
        <v>150</v>
      </c>
      <c r="E113" s="529">
        <v>1.5</v>
      </c>
      <c r="F113" s="529">
        <v>0.5</v>
      </c>
      <c r="G113" s="529">
        <v>21</v>
      </c>
      <c r="H113" s="529">
        <v>96</v>
      </c>
      <c r="I113" s="520">
        <v>112</v>
      </c>
    </row>
    <row r="114" spans="1:10" ht="17.25" customHeight="1" x14ac:dyDescent="0.3">
      <c r="A114" s="493"/>
      <c r="B114" s="625" t="s">
        <v>102</v>
      </c>
      <c r="C114" s="625"/>
      <c r="D114" s="530">
        <f>226+D111+D112</f>
        <v>476</v>
      </c>
      <c r="E114" s="530">
        <f>E110+E111+E112</f>
        <v>10.78</v>
      </c>
      <c r="F114" s="530">
        <f t="shared" ref="F114:H114" si="17">F110+F111+F112</f>
        <v>18.079999999999998</v>
      </c>
      <c r="G114" s="530">
        <f t="shared" si="17"/>
        <v>44.38</v>
      </c>
      <c r="H114" s="530">
        <f t="shared" si="17"/>
        <v>347.74</v>
      </c>
      <c r="I114" s="520"/>
      <c r="J114" s="524">
        <f>H114/H125</f>
        <v>0.33847920884597421</v>
      </c>
    </row>
    <row r="115" spans="1:10" ht="17.25" customHeight="1" x14ac:dyDescent="0.3">
      <c r="A115" s="493"/>
      <c r="B115" s="626" t="s">
        <v>41</v>
      </c>
      <c r="C115" s="532" t="s">
        <v>439</v>
      </c>
      <c r="D115" s="527">
        <v>100</v>
      </c>
      <c r="E115" s="527">
        <v>1.1000000000000001</v>
      </c>
      <c r="F115" s="527">
        <v>0.2</v>
      </c>
      <c r="G115" s="527">
        <v>3.8</v>
      </c>
      <c r="H115" s="526">
        <v>22</v>
      </c>
      <c r="I115" s="527">
        <v>71</v>
      </c>
    </row>
    <row r="116" spans="1:10" ht="17.25" customHeight="1" x14ac:dyDescent="0.3">
      <c r="A116" s="493"/>
      <c r="B116" s="628"/>
      <c r="C116" s="528" t="s">
        <v>110</v>
      </c>
      <c r="D116" s="527">
        <v>250</v>
      </c>
      <c r="E116" s="527">
        <v>1.75</v>
      </c>
      <c r="F116" s="527">
        <v>4.9800000000000004</v>
      </c>
      <c r="G116" s="527">
        <v>7.78</v>
      </c>
      <c r="H116" s="527">
        <v>83</v>
      </c>
      <c r="I116" s="527">
        <v>142</v>
      </c>
    </row>
    <row r="117" spans="1:10" ht="17.25" customHeight="1" x14ac:dyDescent="0.3">
      <c r="A117" s="493"/>
      <c r="B117" s="628"/>
      <c r="C117" s="528" t="s">
        <v>114</v>
      </c>
      <c r="D117" s="527">
        <v>200</v>
      </c>
      <c r="E117" s="527">
        <v>7.54</v>
      </c>
      <c r="F117" s="527">
        <v>0.9</v>
      </c>
      <c r="G117" s="527">
        <v>38.72</v>
      </c>
      <c r="H117" s="526">
        <v>193.2</v>
      </c>
      <c r="I117" s="527">
        <v>291</v>
      </c>
    </row>
    <row r="118" spans="1:10" ht="17.25" customHeight="1" x14ac:dyDescent="0.3">
      <c r="A118" s="493"/>
      <c r="B118" s="628"/>
      <c r="C118" s="528" t="s">
        <v>111</v>
      </c>
      <c r="D118" s="527">
        <v>100</v>
      </c>
      <c r="E118" s="520">
        <v>11.76</v>
      </c>
      <c r="F118" s="520">
        <v>10.78</v>
      </c>
      <c r="G118" s="520">
        <v>2.94</v>
      </c>
      <c r="H118" s="533">
        <v>155.62</v>
      </c>
      <c r="I118" s="527">
        <v>301</v>
      </c>
    </row>
    <row r="119" spans="1:10" ht="14.4" customHeight="1" x14ac:dyDescent="0.3">
      <c r="A119" s="493"/>
      <c r="B119" s="628"/>
      <c r="C119" s="538" t="s">
        <v>482</v>
      </c>
      <c r="D119" s="520">
        <v>200</v>
      </c>
      <c r="E119" s="520">
        <v>0.5</v>
      </c>
      <c r="F119" s="520">
        <v>0</v>
      </c>
      <c r="G119" s="520">
        <v>27</v>
      </c>
      <c r="H119" s="520">
        <v>110</v>
      </c>
      <c r="I119" s="520">
        <v>508</v>
      </c>
    </row>
    <row r="120" spans="1:10" ht="17.25" customHeight="1" x14ac:dyDescent="0.3">
      <c r="A120" s="493"/>
      <c r="B120" s="628"/>
      <c r="C120" s="528" t="s">
        <v>105</v>
      </c>
      <c r="D120" s="527">
        <v>60</v>
      </c>
      <c r="E120" s="526">
        <v>4.2</v>
      </c>
      <c r="F120" s="526">
        <v>0.66</v>
      </c>
      <c r="G120" s="526">
        <v>24.18</v>
      </c>
      <c r="H120" s="526">
        <v>115.8</v>
      </c>
      <c r="I120" s="520">
        <v>516</v>
      </c>
    </row>
    <row r="121" spans="1:10" ht="17.25" customHeight="1" x14ac:dyDescent="0.3">
      <c r="A121" s="493"/>
      <c r="B121" s="625" t="s">
        <v>106</v>
      </c>
      <c r="C121" s="625"/>
      <c r="D121" s="530">
        <f>D115+D116+D117+D118+D119+D120</f>
        <v>910</v>
      </c>
      <c r="E121" s="530">
        <f t="shared" ref="E121:H121" si="18">E115+E116+E117+E118+E119+E120</f>
        <v>26.849999999999998</v>
      </c>
      <c r="F121" s="530">
        <f t="shared" si="18"/>
        <v>17.52</v>
      </c>
      <c r="G121" s="530">
        <f t="shared" si="18"/>
        <v>104.41999999999999</v>
      </c>
      <c r="H121" s="530">
        <f t="shared" si="18"/>
        <v>679.61999999999989</v>
      </c>
      <c r="I121" s="520"/>
      <c r="J121" s="524">
        <f>H121/H125</f>
        <v>0.66152079115402584</v>
      </c>
    </row>
    <row r="122" spans="1:10" ht="17.25" customHeight="1" x14ac:dyDescent="0.3">
      <c r="A122" s="493"/>
      <c r="B122" s="626" t="s">
        <v>524</v>
      </c>
      <c r="C122" s="538" t="s">
        <v>530</v>
      </c>
      <c r="D122" s="520">
        <v>200</v>
      </c>
      <c r="E122" s="520">
        <v>3.16</v>
      </c>
      <c r="F122" s="520">
        <v>2.68</v>
      </c>
      <c r="G122" s="520">
        <v>15.94</v>
      </c>
      <c r="H122" s="520">
        <v>100.6</v>
      </c>
      <c r="I122" s="520">
        <v>379</v>
      </c>
    </row>
    <row r="123" spans="1:10" ht="17.25" customHeight="1" x14ac:dyDescent="0.3">
      <c r="A123" s="493"/>
      <c r="B123" s="627"/>
      <c r="C123" s="520" t="s">
        <v>561</v>
      </c>
      <c r="D123" s="520">
        <v>65</v>
      </c>
      <c r="E123" s="520">
        <v>4.55</v>
      </c>
      <c r="F123" s="520">
        <v>13.65</v>
      </c>
      <c r="G123" s="520">
        <v>34.450000000000003</v>
      </c>
      <c r="H123" s="520">
        <v>279.5</v>
      </c>
      <c r="I123" s="520"/>
    </row>
    <row r="124" spans="1:10" ht="17.25" customHeight="1" x14ac:dyDescent="0.3">
      <c r="A124" s="493"/>
      <c r="B124" s="625" t="s">
        <v>527</v>
      </c>
      <c r="C124" s="625"/>
      <c r="D124" s="561">
        <f>D122+D123</f>
        <v>265</v>
      </c>
      <c r="E124" s="561">
        <f t="shared" ref="E124:H124" si="19">E122+E123</f>
        <v>7.71</v>
      </c>
      <c r="F124" s="561">
        <f t="shared" si="19"/>
        <v>16.330000000000002</v>
      </c>
      <c r="G124" s="561">
        <f t="shared" si="19"/>
        <v>50.39</v>
      </c>
      <c r="H124" s="561">
        <f t="shared" si="19"/>
        <v>380.1</v>
      </c>
      <c r="I124" s="520"/>
      <c r="J124" s="524">
        <f>H124/H125</f>
        <v>0.36997741784768734</v>
      </c>
    </row>
    <row r="125" spans="1:10" ht="17.25" customHeight="1" x14ac:dyDescent="0.3">
      <c r="A125" s="493"/>
      <c r="B125" s="625" t="s">
        <v>107</v>
      </c>
      <c r="C125" s="625"/>
      <c r="D125" s="530">
        <f>D114+D121</f>
        <v>1386</v>
      </c>
      <c r="E125" s="530">
        <f>E114+E121</f>
        <v>37.629999999999995</v>
      </c>
      <c r="F125" s="530">
        <f>F114+F121</f>
        <v>35.599999999999994</v>
      </c>
      <c r="G125" s="530">
        <f>G114+G121</f>
        <v>148.79999999999998</v>
      </c>
      <c r="H125" s="530">
        <f>H114+H121</f>
        <v>1027.3599999999999</v>
      </c>
      <c r="I125" s="561"/>
    </row>
    <row r="126" spans="1:10" ht="17.25" customHeight="1" x14ac:dyDescent="0.3">
      <c r="A126" s="493"/>
      <c r="B126" s="629" t="s">
        <v>46</v>
      </c>
      <c r="C126" s="630"/>
      <c r="D126" s="630"/>
      <c r="E126" s="630"/>
      <c r="F126" s="630"/>
      <c r="G126" s="630"/>
      <c r="H126" s="630"/>
      <c r="I126" s="631"/>
    </row>
    <row r="127" spans="1:10" ht="17.25" customHeight="1" x14ac:dyDescent="0.3">
      <c r="A127" s="493"/>
      <c r="B127" s="626" t="s">
        <v>39</v>
      </c>
      <c r="C127" s="539" t="s">
        <v>125</v>
      </c>
      <c r="D127" s="527">
        <v>200</v>
      </c>
      <c r="E127" s="527">
        <v>7.4</v>
      </c>
      <c r="F127" s="527">
        <v>7.48</v>
      </c>
      <c r="G127" s="527">
        <v>35.799999999999997</v>
      </c>
      <c r="H127" s="527">
        <v>283.60000000000002</v>
      </c>
      <c r="I127" s="520">
        <v>267</v>
      </c>
    </row>
    <row r="128" spans="1:10" ht="17.25" customHeight="1" x14ac:dyDescent="0.3">
      <c r="A128" s="493"/>
      <c r="B128" s="628"/>
      <c r="C128" s="528" t="s">
        <v>1</v>
      </c>
      <c r="D128" s="520">
        <v>200</v>
      </c>
      <c r="E128" s="527">
        <v>0.1</v>
      </c>
      <c r="F128" s="527">
        <v>0</v>
      </c>
      <c r="G128" s="527">
        <v>15.2</v>
      </c>
      <c r="H128" s="527">
        <v>61</v>
      </c>
      <c r="I128" s="520">
        <v>494</v>
      </c>
    </row>
    <row r="129" spans="1:10" ht="17.25" customHeight="1" x14ac:dyDescent="0.3">
      <c r="A129" s="493"/>
      <c r="B129" s="628"/>
      <c r="C129" s="528" t="s">
        <v>37</v>
      </c>
      <c r="D129" s="520">
        <v>50</v>
      </c>
      <c r="E129" s="520">
        <v>6.25</v>
      </c>
      <c r="F129" s="520">
        <v>3.75</v>
      </c>
      <c r="G129" s="520">
        <v>18.13</v>
      </c>
      <c r="H129" s="520">
        <v>133.75</v>
      </c>
      <c r="I129" s="520">
        <v>3</v>
      </c>
    </row>
    <row r="130" spans="1:10" ht="17.25" customHeight="1" x14ac:dyDescent="0.3">
      <c r="A130" s="493"/>
      <c r="B130" s="562"/>
      <c r="C130" s="528" t="s">
        <v>321</v>
      </c>
      <c r="D130" s="527">
        <v>230</v>
      </c>
      <c r="E130" s="529">
        <v>3.75</v>
      </c>
      <c r="F130" s="529">
        <v>1.25</v>
      </c>
      <c r="G130" s="529">
        <v>52.5</v>
      </c>
      <c r="H130" s="529">
        <v>240</v>
      </c>
      <c r="I130" s="520"/>
    </row>
    <row r="131" spans="1:10" ht="17.25" customHeight="1" x14ac:dyDescent="0.3">
      <c r="A131" s="493"/>
      <c r="B131" s="625" t="s">
        <v>102</v>
      </c>
      <c r="C131" s="625"/>
      <c r="D131" s="530">
        <f>D127+D128+D129+D130</f>
        <v>680</v>
      </c>
      <c r="E131" s="530">
        <f t="shared" ref="E131:H131" si="20">E127+E128+E129+E130</f>
        <v>17.5</v>
      </c>
      <c r="F131" s="530">
        <f t="shared" si="20"/>
        <v>12.48</v>
      </c>
      <c r="G131" s="530">
        <f t="shared" si="20"/>
        <v>121.63</v>
      </c>
      <c r="H131" s="530">
        <f t="shared" si="20"/>
        <v>718.35</v>
      </c>
      <c r="I131" s="561"/>
      <c r="J131" s="524">
        <f>H131/H142</f>
        <v>0.50507997890666201</v>
      </c>
    </row>
    <row r="132" spans="1:10" ht="17.25" customHeight="1" x14ac:dyDescent="0.3">
      <c r="A132" s="493"/>
      <c r="B132" s="626" t="s">
        <v>41</v>
      </c>
      <c r="C132" s="532" t="s">
        <v>218</v>
      </c>
      <c r="D132" s="520">
        <v>100</v>
      </c>
      <c r="E132" s="520">
        <v>0.9</v>
      </c>
      <c r="F132" s="520">
        <v>5.0999999999999996</v>
      </c>
      <c r="G132" s="520">
        <v>3.6</v>
      </c>
      <c r="H132" s="533">
        <v>64</v>
      </c>
      <c r="I132" s="527">
        <v>31</v>
      </c>
    </row>
    <row r="133" spans="1:10" ht="17.25" customHeight="1" x14ac:dyDescent="0.3">
      <c r="A133" s="493"/>
      <c r="B133" s="628"/>
      <c r="C133" s="528" t="s">
        <v>410</v>
      </c>
      <c r="D133" s="527">
        <v>250</v>
      </c>
      <c r="E133" s="526">
        <v>2.68</v>
      </c>
      <c r="F133" s="526">
        <v>2.5</v>
      </c>
      <c r="G133" s="526">
        <v>19.329999999999998</v>
      </c>
      <c r="H133" s="526">
        <v>112.5</v>
      </c>
      <c r="I133" s="527">
        <v>61</v>
      </c>
    </row>
    <row r="134" spans="1:10" ht="17.25" customHeight="1" x14ac:dyDescent="0.3">
      <c r="A134" s="493"/>
      <c r="B134" s="628"/>
      <c r="C134" s="528" t="s">
        <v>44</v>
      </c>
      <c r="D134" s="527">
        <v>200</v>
      </c>
      <c r="E134" s="527">
        <v>4.2</v>
      </c>
      <c r="F134" s="527">
        <v>8.8000000000000007</v>
      </c>
      <c r="G134" s="527">
        <v>21.8</v>
      </c>
      <c r="H134" s="527">
        <v>184</v>
      </c>
      <c r="I134" s="527">
        <v>429</v>
      </c>
    </row>
    <row r="135" spans="1:10" ht="17.25" customHeight="1" x14ac:dyDescent="0.3">
      <c r="A135" s="493"/>
      <c r="B135" s="628"/>
      <c r="C135" s="528" t="s">
        <v>444</v>
      </c>
      <c r="D135" s="527">
        <v>120</v>
      </c>
      <c r="E135" s="533">
        <v>16.68</v>
      </c>
      <c r="F135" s="533">
        <v>2.52</v>
      </c>
      <c r="G135" s="533">
        <v>11.52</v>
      </c>
      <c r="H135" s="533">
        <v>135.6</v>
      </c>
      <c r="I135" s="527">
        <v>345</v>
      </c>
    </row>
    <row r="136" spans="1:10" ht="17.25" customHeight="1" x14ac:dyDescent="0.3">
      <c r="A136" s="493"/>
      <c r="B136" s="628"/>
      <c r="C136" s="528" t="s">
        <v>8</v>
      </c>
      <c r="D136" s="520">
        <v>200</v>
      </c>
      <c r="E136" s="520">
        <v>1</v>
      </c>
      <c r="F136" s="520">
        <v>0.2</v>
      </c>
      <c r="G136" s="520">
        <v>0.2</v>
      </c>
      <c r="H136" s="533">
        <v>92</v>
      </c>
      <c r="I136" s="527">
        <v>518</v>
      </c>
    </row>
    <row r="137" spans="1:10" ht="17.25" customHeight="1" x14ac:dyDescent="0.3">
      <c r="A137" s="493"/>
      <c r="B137" s="628"/>
      <c r="C137" s="528" t="s">
        <v>105</v>
      </c>
      <c r="D137" s="527">
        <v>60</v>
      </c>
      <c r="E137" s="526">
        <v>4.2</v>
      </c>
      <c r="F137" s="526">
        <v>0.66</v>
      </c>
      <c r="G137" s="526">
        <v>24.18</v>
      </c>
      <c r="H137" s="526">
        <v>115.8</v>
      </c>
      <c r="I137" s="520">
        <v>516</v>
      </c>
    </row>
    <row r="138" spans="1:10" ht="17.25" customHeight="1" x14ac:dyDescent="0.3">
      <c r="A138" s="493"/>
      <c r="B138" s="625" t="s">
        <v>106</v>
      </c>
      <c r="C138" s="625"/>
      <c r="D138" s="530">
        <f>D132+D133+D134+D135+D136+D137</f>
        <v>930</v>
      </c>
      <c r="E138" s="530">
        <f t="shared" ref="E138:H138" si="21">E132+E133+E134+E135+E136+E137</f>
        <v>29.66</v>
      </c>
      <c r="F138" s="530">
        <f t="shared" si="21"/>
        <v>19.779999999999998</v>
      </c>
      <c r="G138" s="530">
        <f t="shared" si="21"/>
        <v>80.63</v>
      </c>
      <c r="H138" s="530">
        <f t="shared" si="21"/>
        <v>703.9</v>
      </c>
      <c r="I138" s="520"/>
      <c r="J138" s="524">
        <f>H138/H142</f>
        <v>0.49492002109333799</v>
      </c>
    </row>
    <row r="139" spans="1:10" ht="17.25" customHeight="1" x14ac:dyDescent="0.3">
      <c r="A139" s="493"/>
      <c r="B139" s="626" t="s">
        <v>524</v>
      </c>
      <c r="C139" s="520" t="s">
        <v>525</v>
      </c>
      <c r="D139" s="520">
        <v>200</v>
      </c>
      <c r="E139" s="520">
        <v>5.7</v>
      </c>
      <c r="F139" s="520">
        <v>6.3</v>
      </c>
      <c r="G139" s="520">
        <v>7.8</v>
      </c>
      <c r="H139" s="520">
        <v>114</v>
      </c>
      <c r="I139" s="520">
        <v>280</v>
      </c>
    </row>
    <row r="140" spans="1:10" ht="17.25" customHeight="1" x14ac:dyDescent="0.3">
      <c r="A140" s="493"/>
      <c r="B140" s="627"/>
      <c r="C140" s="520" t="s">
        <v>528</v>
      </c>
      <c r="D140" s="520">
        <v>65</v>
      </c>
      <c r="E140" s="520">
        <v>4.55</v>
      </c>
      <c r="F140" s="520">
        <v>13.65</v>
      </c>
      <c r="G140" s="520">
        <v>34.450000000000003</v>
      </c>
      <c r="H140" s="520">
        <v>279.5</v>
      </c>
      <c r="I140" s="520"/>
    </row>
    <row r="141" spans="1:10" ht="17.25" customHeight="1" x14ac:dyDescent="0.3">
      <c r="A141" s="493"/>
      <c r="B141" s="625" t="s">
        <v>527</v>
      </c>
      <c r="C141" s="625"/>
      <c r="D141" s="561">
        <f>D139+D140</f>
        <v>265</v>
      </c>
      <c r="E141" s="561">
        <f t="shared" ref="E141:H141" si="22">E139+E140</f>
        <v>10.25</v>
      </c>
      <c r="F141" s="561">
        <f t="shared" si="22"/>
        <v>19.95</v>
      </c>
      <c r="G141" s="561">
        <f t="shared" si="22"/>
        <v>42.25</v>
      </c>
      <c r="H141" s="561">
        <f t="shared" si="22"/>
        <v>393.5</v>
      </c>
      <c r="I141" s="520"/>
      <c r="J141" s="524">
        <f>H141/H142</f>
        <v>0.27667428370539637</v>
      </c>
    </row>
    <row r="142" spans="1:10" ht="17.25" customHeight="1" x14ac:dyDescent="0.3">
      <c r="A142" s="493"/>
      <c r="B142" s="625" t="s">
        <v>107</v>
      </c>
      <c r="C142" s="625"/>
      <c r="D142" s="530">
        <f>D131+D138</f>
        <v>1610</v>
      </c>
      <c r="E142" s="530">
        <f>E131+E138</f>
        <v>47.16</v>
      </c>
      <c r="F142" s="530">
        <f>F131+F138</f>
        <v>32.26</v>
      </c>
      <c r="G142" s="530">
        <f>G131+G138</f>
        <v>202.26</v>
      </c>
      <c r="H142" s="530">
        <f>H131+H138</f>
        <v>1422.25</v>
      </c>
      <c r="I142" s="561"/>
    </row>
    <row r="143" spans="1:10" ht="17.25" customHeight="1" x14ac:dyDescent="0.3">
      <c r="A143" s="493"/>
      <c r="B143" s="629" t="s">
        <v>55</v>
      </c>
      <c r="C143" s="630"/>
      <c r="D143" s="630"/>
      <c r="E143" s="630"/>
      <c r="F143" s="630"/>
      <c r="G143" s="630"/>
      <c r="H143" s="630"/>
      <c r="I143" s="631"/>
    </row>
    <row r="144" spans="1:10" ht="17.25" customHeight="1" x14ac:dyDescent="0.3">
      <c r="A144" s="493"/>
      <c r="B144" s="640" t="s">
        <v>39</v>
      </c>
      <c r="C144" s="525" t="s">
        <v>5</v>
      </c>
      <c r="D144" s="520">
        <v>200</v>
      </c>
      <c r="E144" s="520">
        <v>17.239999999999998</v>
      </c>
      <c r="F144" s="520">
        <v>26.76</v>
      </c>
      <c r="G144" s="520">
        <v>4.62</v>
      </c>
      <c r="H144" s="520">
        <v>326.16000000000003</v>
      </c>
      <c r="I144" s="520">
        <v>301</v>
      </c>
    </row>
    <row r="145" spans="1:10" ht="17.25" customHeight="1" x14ac:dyDescent="0.3">
      <c r="A145" s="493"/>
      <c r="B145" s="641"/>
      <c r="C145" s="525" t="s">
        <v>58</v>
      </c>
      <c r="D145" s="520">
        <v>60</v>
      </c>
      <c r="E145" s="526">
        <v>4.5599999999999996</v>
      </c>
      <c r="F145" s="526">
        <v>0.48</v>
      </c>
      <c r="G145" s="526">
        <v>29.52</v>
      </c>
      <c r="H145" s="526">
        <v>141</v>
      </c>
      <c r="I145" s="520">
        <v>108</v>
      </c>
    </row>
    <row r="146" spans="1:10" ht="17.25" customHeight="1" x14ac:dyDescent="0.3">
      <c r="A146" s="493"/>
      <c r="B146" s="641"/>
      <c r="C146" s="534" t="s">
        <v>7</v>
      </c>
      <c r="D146" s="535">
        <v>200</v>
      </c>
      <c r="E146" s="534">
        <v>3.6</v>
      </c>
      <c r="F146" s="534">
        <v>3.3</v>
      </c>
      <c r="G146" s="534">
        <v>25</v>
      </c>
      <c r="H146" s="536">
        <v>144</v>
      </c>
      <c r="I146" s="520">
        <v>496</v>
      </c>
    </row>
    <row r="147" spans="1:10" ht="17.25" hidden="1" customHeight="1" x14ac:dyDescent="0.3">
      <c r="A147" s="493"/>
      <c r="B147" s="642"/>
      <c r="C147" s="528" t="s">
        <v>321</v>
      </c>
      <c r="D147" s="527">
        <v>150</v>
      </c>
      <c r="E147" s="529">
        <v>1.5</v>
      </c>
      <c r="F147" s="529">
        <v>0.5</v>
      </c>
      <c r="G147" s="529">
        <v>21</v>
      </c>
      <c r="H147" s="529">
        <v>96</v>
      </c>
      <c r="I147" s="520">
        <v>112</v>
      </c>
    </row>
    <row r="148" spans="1:10" ht="17.25" customHeight="1" x14ac:dyDescent="0.3">
      <c r="A148" s="493"/>
      <c r="B148" s="625" t="s">
        <v>102</v>
      </c>
      <c r="C148" s="625"/>
      <c r="D148" s="530">
        <f>D144+D145+D146</f>
        <v>460</v>
      </c>
      <c r="E148" s="530">
        <f t="shared" ref="E148:H148" si="23">E144+E145+E146</f>
        <v>25.4</v>
      </c>
      <c r="F148" s="530">
        <f t="shared" si="23"/>
        <v>30.540000000000003</v>
      </c>
      <c r="G148" s="530">
        <f t="shared" si="23"/>
        <v>59.14</v>
      </c>
      <c r="H148" s="530">
        <f t="shared" si="23"/>
        <v>611.16000000000008</v>
      </c>
      <c r="I148" s="520"/>
      <c r="J148" s="524">
        <f>H148/H158</f>
        <v>0.45167727202181673</v>
      </c>
    </row>
    <row r="149" spans="1:10" ht="17.25" customHeight="1" x14ac:dyDescent="0.3">
      <c r="A149" s="493"/>
      <c r="B149" s="626" t="s">
        <v>41</v>
      </c>
      <c r="C149" s="537" t="s">
        <v>414</v>
      </c>
      <c r="D149" s="520">
        <v>100</v>
      </c>
      <c r="E149" s="520">
        <v>0.7</v>
      </c>
      <c r="F149" s="520">
        <v>0.1</v>
      </c>
      <c r="G149" s="520">
        <v>1.9</v>
      </c>
      <c r="H149" s="533">
        <v>12</v>
      </c>
      <c r="I149" s="527">
        <v>71</v>
      </c>
    </row>
    <row r="150" spans="1:10" ht="26.25" customHeight="1" x14ac:dyDescent="0.3">
      <c r="A150" s="493"/>
      <c r="B150" s="628"/>
      <c r="C150" s="528" t="s">
        <v>457</v>
      </c>
      <c r="D150" s="527">
        <v>250</v>
      </c>
      <c r="E150" s="527">
        <v>2.7</v>
      </c>
      <c r="F150" s="527">
        <v>2.85</v>
      </c>
      <c r="G150" s="527">
        <v>17.45</v>
      </c>
      <c r="H150" s="526">
        <v>118.25</v>
      </c>
      <c r="I150" s="527">
        <v>103</v>
      </c>
    </row>
    <row r="151" spans="1:10" ht="17.25" customHeight="1" x14ac:dyDescent="0.3">
      <c r="A151" s="493"/>
      <c r="B151" s="628"/>
      <c r="C151" s="528" t="s">
        <v>440</v>
      </c>
      <c r="D151" s="520">
        <v>200</v>
      </c>
      <c r="E151" s="520">
        <v>19</v>
      </c>
      <c r="F151" s="520">
        <v>23.78</v>
      </c>
      <c r="G151" s="520">
        <v>31.56</v>
      </c>
      <c r="H151" s="533">
        <v>418.88</v>
      </c>
      <c r="I151" s="527">
        <v>131</v>
      </c>
    </row>
    <row r="152" spans="1:10" ht="25.8" customHeight="1" x14ac:dyDescent="0.3">
      <c r="A152" s="493"/>
      <c r="B152" s="628"/>
      <c r="C152" s="538" t="s">
        <v>430</v>
      </c>
      <c r="D152" s="520">
        <v>200</v>
      </c>
      <c r="E152" s="520">
        <v>0.2</v>
      </c>
      <c r="F152" s="520">
        <v>0</v>
      </c>
      <c r="G152" s="520">
        <v>19.8</v>
      </c>
      <c r="H152" s="520">
        <v>77</v>
      </c>
      <c r="I152" s="520">
        <v>296</v>
      </c>
    </row>
    <row r="153" spans="1:10" ht="17.25" customHeight="1" x14ac:dyDescent="0.3">
      <c r="A153" s="493"/>
      <c r="B153" s="628"/>
      <c r="C153" s="528" t="s">
        <v>105</v>
      </c>
      <c r="D153" s="527">
        <v>60</v>
      </c>
      <c r="E153" s="526">
        <v>4.2</v>
      </c>
      <c r="F153" s="526">
        <v>0.66</v>
      </c>
      <c r="G153" s="526">
        <v>24.18</v>
      </c>
      <c r="H153" s="526">
        <v>115.8</v>
      </c>
      <c r="I153" s="520">
        <v>516</v>
      </c>
    </row>
    <row r="154" spans="1:10" ht="17.25" customHeight="1" x14ac:dyDescent="0.3">
      <c r="A154" s="493"/>
      <c r="B154" s="625" t="s">
        <v>106</v>
      </c>
      <c r="C154" s="625"/>
      <c r="D154" s="530">
        <f>D149+D150+D151+D152+D153</f>
        <v>810</v>
      </c>
      <c r="E154" s="530">
        <f t="shared" ref="E154:H154" si="24">E149+E150+E151+E152+E153</f>
        <v>26.799999999999997</v>
      </c>
      <c r="F154" s="530">
        <f t="shared" si="24"/>
        <v>27.39</v>
      </c>
      <c r="G154" s="530">
        <f t="shared" si="24"/>
        <v>94.889999999999986</v>
      </c>
      <c r="H154" s="530">
        <f t="shared" si="24"/>
        <v>741.93</v>
      </c>
      <c r="I154" s="520"/>
      <c r="J154" s="524">
        <f>H154/H158</f>
        <v>0.54832272797818316</v>
      </c>
    </row>
    <row r="155" spans="1:10" ht="19.2" customHeight="1" x14ac:dyDescent="0.3">
      <c r="A155" s="493"/>
      <c r="B155" s="626" t="s">
        <v>524</v>
      </c>
      <c r="C155" s="538" t="s">
        <v>530</v>
      </c>
      <c r="D155" s="520">
        <v>200</v>
      </c>
      <c r="E155" s="520">
        <v>3.16</v>
      </c>
      <c r="F155" s="520">
        <v>2.68</v>
      </c>
      <c r="G155" s="520">
        <v>15.94</v>
      </c>
      <c r="H155" s="520">
        <v>100.6</v>
      </c>
      <c r="I155" s="520">
        <v>379</v>
      </c>
    </row>
    <row r="156" spans="1:10" ht="16.2" customHeight="1" x14ac:dyDescent="0.3">
      <c r="A156" s="493"/>
      <c r="B156" s="627"/>
      <c r="C156" s="520" t="s">
        <v>556</v>
      </c>
      <c r="D156" s="520">
        <v>65</v>
      </c>
      <c r="E156" s="520">
        <v>4.55</v>
      </c>
      <c r="F156" s="520">
        <v>13.65</v>
      </c>
      <c r="G156" s="520">
        <v>34.450000000000003</v>
      </c>
      <c r="H156" s="520">
        <v>279.5</v>
      </c>
      <c r="I156" s="520"/>
    </row>
    <row r="157" spans="1:10" ht="19.2" customHeight="1" x14ac:dyDescent="0.3">
      <c r="A157" s="493"/>
      <c r="B157" s="625" t="s">
        <v>527</v>
      </c>
      <c r="C157" s="625"/>
      <c r="D157" s="561">
        <f>D155+D156</f>
        <v>265</v>
      </c>
      <c r="E157" s="561">
        <f t="shared" ref="E157:H157" si="25">E155+E156</f>
        <v>7.71</v>
      </c>
      <c r="F157" s="561">
        <f t="shared" si="25"/>
        <v>16.330000000000002</v>
      </c>
      <c r="G157" s="561">
        <f t="shared" si="25"/>
        <v>50.39</v>
      </c>
      <c r="H157" s="561">
        <f t="shared" si="25"/>
        <v>380.1</v>
      </c>
      <c r="I157" s="520"/>
      <c r="J157" s="524">
        <f>H157/H158</f>
        <v>0.28091257787730306</v>
      </c>
    </row>
    <row r="158" spans="1:10" ht="17.25" customHeight="1" x14ac:dyDescent="0.3">
      <c r="A158" s="493"/>
      <c r="B158" s="625" t="s">
        <v>107</v>
      </c>
      <c r="C158" s="625"/>
      <c r="D158" s="530">
        <f>D148+D154</f>
        <v>1270</v>
      </c>
      <c r="E158" s="530">
        <f>E148+E154</f>
        <v>52.199999999999996</v>
      </c>
      <c r="F158" s="530">
        <f>F148+F154</f>
        <v>57.930000000000007</v>
      </c>
      <c r="G158" s="530">
        <f>G148+G154</f>
        <v>154.02999999999997</v>
      </c>
      <c r="H158" s="530">
        <f>H148+H154</f>
        <v>1353.0900000000001</v>
      </c>
      <c r="I158" s="561"/>
    </row>
    <row r="159" spans="1:10" ht="17.25" customHeight="1" x14ac:dyDescent="0.3">
      <c r="A159" s="493"/>
      <c r="B159" s="629" t="s">
        <v>61</v>
      </c>
      <c r="C159" s="630"/>
      <c r="D159" s="630"/>
      <c r="E159" s="630"/>
      <c r="F159" s="630"/>
      <c r="G159" s="630"/>
      <c r="H159" s="630"/>
      <c r="I159" s="631"/>
    </row>
    <row r="160" spans="1:10" ht="17.25" customHeight="1" x14ac:dyDescent="0.3">
      <c r="A160" s="493"/>
      <c r="B160" s="626" t="s">
        <v>39</v>
      </c>
      <c r="C160" s="528" t="s">
        <v>441</v>
      </c>
      <c r="D160" s="527">
        <v>200</v>
      </c>
      <c r="E160" s="527">
        <v>5.7</v>
      </c>
      <c r="F160" s="527">
        <v>5.26</v>
      </c>
      <c r="G160" s="527">
        <v>18.98</v>
      </c>
      <c r="H160" s="527">
        <v>146</v>
      </c>
      <c r="I160" s="520">
        <v>165</v>
      </c>
    </row>
    <row r="161" spans="1:11" ht="17.25" customHeight="1" x14ac:dyDescent="0.3">
      <c r="A161" s="493"/>
      <c r="B161" s="628"/>
      <c r="C161" s="525" t="s">
        <v>37</v>
      </c>
      <c r="D161" s="520">
        <v>50</v>
      </c>
      <c r="E161" s="520">
        <v>6.25</v>
      </c>
      <c r="F161" s="520">
        <v>3.75</v>
      </c>
      <c r="G161" s="520">
        <v>18.13</v>
      </c>
      <c r="H161" s="520">
        <v>133.75</v>
      </c>
      <c r="I161" s="520">
        <v>3</v>
      </c>
    </row>
    <row r="162" spans="1:11" ht="17.25" customHeight="1" x14ac:dyDescent="0.3">
      <c r="A162" s="493"/>
      <c r="B162" s="628"/>
      <c r="C162" s="520" t="s">
        <v>463</v>
      </c>
      <c r="D162" s="527">
        <v>200</v>
      </c>
      <c r="E162" s="527">
        <v>0.1</v>
      </c>
      <c r="F162" s="527">
        <v>0.04</v>
      </c>
      <c r="G162" s="527">
        <v>9.9</v>
      </c>
      <c r="H162" s="526">
        <v>35</v>
      </c>
      <c r="I162" s="520">
        <v>268</v>
      </c>
    </row>
    <row r="163" spans="1:11" ht="17.25" customHeight="1" x14ac:dyDescent="0.3">
      <c r="A163" s="493"/>
      <c r="B163" s="627"/>
      <c r="C163" s="528" t="s">
        <v>436</v>
      </c>
      <c r="D163" s="527">
        <v>180</v>
      </c>
      <c r="E163" s="529">
        <v>2.25</v>
      </c>
      <c r="F163" s="529">
        <v>0.5</v>
      </c>
      <c r="G163" s="529">
        <v>20.25</v>
      </c>
      <c r="H163" s="529">
        <v>107.5</v>
      </c>
      <c r="I163" s="520"/>
    </row>
    <row r="164" spans="1:11" ht="17.25" customHeight="1" x14ac:dyDescent="0.3">
      <c r="A164" s="493"/>
      <c r="B164" s="625" t="s">
        <v>102</v>
      </c>
      <c r="C164" s="625"/>
      <c r="D164" s="530">
        <f>D160+D161+D162+D163</f>
        <v>630</v>
      </c>
      <c r="E164" s="530">
        <f t="shared" ref="E164:H164" si="26">E160+E161+E162+E163</f>
        <v>14.299999999999999</v>
      </c>
      <c r="F164" s="530">
        <f t="shared" si="26"/>
        <v>9.5499999999999989</v>
      </c>
      <c r="G164" s="530">
        <f t="shared" si="26"/>
        <v>67.259999999999991</v>
      </c>
      <c r="H164" s="530">
        <f t="shared" si="26"/>
        <v>422.25</v>
      </c>
      <c r="I164" s="520"/>
      <c r="J164" s="523">
        <f>H164/H175</f>
        <v>0.29643020113026086</v>
      </c>
      <c r="K164">
        <v>3</v>
      </c>
    </row>
    <row r="165" spans="1:11" ht="17.25" customHeight="1" x14ac:dyDescent="0.3">
      <c r="A165" s="493"/>
      <c r="B165" s="626" t="s">
        <v>41</v>
      </c>
      <c r="C165" s="532" t="s">
        <v>439</v>
      </c>
      <c r="D165" s="527">
        <v>100</v>
      </c>
      <c r="E165" s="527">
        <v>1.1000000000000001</v>
      </c>
      <c r="F165" s="527">
        <v>0.2</v>
      </c>
      <c r="G165" s="527">
        <v>3.8</v>
      </c>
      <c r="H165" s="526">
        <v>22</v>
      </c>
      <c r="I165" s="527">
        <v>71</v>
      </c>
    </row>
    <row r="166" spans="1:11" ht="27" customHeight="1" x14ac:dyDescent="0.3">
      <c r="A166" s="493"/>
      <c r="B166" s="628"/>
      <c r="C166" s="538" t="s">
        <v>445</v>
      </c>
      <c r="D166" s="527">
        <v>250</v>
      </c>
      <c r="E166" s="533">
        <v>2.2999999999999998</v>
      </c>
      <c r="F166" s="533">
        <v>4.25</v>
      </c>
      <c r="G166" s="533">
        <v>15.13</v>
      </c>
      <c r="H166" s="533">
        <v>108</v>
      </c>
      <c r="I166" s="527">
        <v>144</v>
      </c>
    </row>
    <row r="167" spans="1:11" ht="17.25" customHeight="1" x14ac:dyDescent="0.3">
      <c r="A167" s="493"/>
      <c r="B167" s="628"/>
      <c r="C167" s="528" t="s">
        <v>13</v>
      </c>
      <c r="D167" s="527">
        <v>200</v>
      </c>
      <c r="E167" s="527">
        <v>11.4</v>
      </c>
      <c r="F167" s="527">
        <v>10.46</v>
      </c>
      <c r="G167" s="527">
        <v>49.44</v>
      </c>
      <c r="H167" s="527">
        <v>337.4</v>
      </c>
      <c r="I167" s="527">
        <v>237</v>
      </c>
    </row>
    <row r="168" spans="1:11" ht="17.25" customHeight="1" x14ac:dyDescent="0.3">
      <c r="A168" s="493"/>
      <c r="B168" s="628"/>
      <c r="C168" s="528" t="s">
        <v>442</v>
      </c>
      <c r="D168" s="527">
        <v>100</v>
      </c>
      <c r="E168" s="527">
        <v>10.64</v>
      </c>
      <c r="F168" s="527">
        <v>28.19</v>
      </c>
      <c r="G168" s="527">
        <v>2.89</v>
      </c>
      <c r="H168" s="526">
        <v>309</v>
      </c>
      <c r="I168" s="527">
        <v>260</v>
      </c>
    </row>
    <row r="169" spans="1:11" ht="17.25" customHeight="1" x14ac:dyDescent="0.3">
      <c r="A169" s="493"/>
      <c r="B169" s="628"/>
      <c r="C169" s="538" t="s">
        <v>482</v>
      </c>
      <c r="D169" s="520">
        <v>200</v>
      </c>
      <c r="E169" s="520">
        <v>0.5</v>
      </c>
      <c r="F169" s="520">
        <v>0</v>
      </c>
      <c r="G169" s="520">
        <v>27</v>
      </c>
      <c r="H169" s="520">
        <v>110</v>
      </c>
      <c r="I169" s="520">
        <v>508</v>
      </c>
    </row>
    <row r="170" spans="1:11" ht="17.25" customHeight="1" x14ac:dyDescent="0.3">
      <c r="A170" s="493"/>
      <c r="B170" s="628"/>
      <c r="C170" s="528" t="s">
        <v>105</v>
      </c>
      <c r="D170" s="527">
        <v>60</v>
      </c>
      <c r="E170" s="526">
        <v>4.2</v>
      </c>
      <c r="F170" s="526">
        <v>0.66</v>
      </c>
      <c r="G170" s="526">
        <v>24.18</v>
      </c>
      <c r="H170" s="526">
        <v>115.8</v>
      </c>
      <c r="I170" s="520">
        <v>516</v>
      </c>
    </row>
    <row r="171" spans="1:11" ht="17.25" customHeight="1" x14ac:dyDescent="0.3">
      <c r="A171" s="493"/>
      <c r="B171" s="625" t="s">
        <v>106</v>
      </c>
      <c r="C171" s="625"/>
      <c r="D171" s="530">
        <f>D165+D166+D167+D168+D169+D170</f>
        <v>910</v>
      </c>
      <c r="E171" s="530">
        <f t="shared" ref="E171:H171" si="27">E165+E166+E167+E168+E169+E170</f>
        <v>30.14</v>
      </c>
      <c r="F171" s="530">
        <f t="shared" si="27"/>
        <v>43.76</v>
      </c>
      <c r="G171" s="530">
        <f t="shared" si="27"/>
        <v>122.44</v>
      </c>
      <c r="H171" s="530">
        <f t="shared" si="27"/>
        <v>1002.1999999999999</v>
      </c>
      <c r="I171" s="520"/>
      <c r="J171" s="524">
        <f>H171/H175</f>
        <v>0.70356979886973925</v>
      </c>
    </row>
    <row r="172" spans="1:11" ht="17.25" customHeight="1" x14ac:dyDescent="0.3">
      <c r="A172" s="493"/>
      <c r="B172" s="626" t="s">
        <v>524</v>
      </c>
      <c r="C172" s="520" t="s">
        <v>525</v>
      </c>
      <c r="D172" s="520">
        <v>200</v>
      </c>
      <c r="E172" s="520">
        <v>5.7</v>
      </c>
      <c r="F172" s="520">
        <v>6.3</v>
      </c>
      <c r="G172" s="520">
        <v>7.8</v>
      </c>
      <c r="H172" s="520">
        <v>114</v>
      </c>
      <c r="I172" s="520">
        <v>280</v>
      </c>
    </row>
    <row r="173" spans="1:11" ht="17.25" customHeight="1" x14ac:dyDescent="0.3">
      <c r="A173" s="493"/>
      <c r="B173" s="627"/>
      <c r="C173" s="520" t="s">
        <v>528</v>
      </c>
      <c r="D173" s="520">
        <v>65</v>
      </c>
      <c r="E173" s="520">
        <v>4.55</v>
      </c>
      <c r="F173" s="520">
        <v>13.65</v>
      </c>
      <c r="G173" s="520">
        <v>34.450000000000003</v>
      </c>
      <c r="H173" s="520">
        <v>279.5</v>
      </c>
      <c r="I173" s="520"/>
    </row>
    <row r="174" spans="1:11" ht="17.25" customHeight="1" x14ac:dyDescent="0.3">
      <c r="A174" s="493"/>
      <c r="B174" s="625" t="s">
        <v>527</v>
      </c>
      <c r="C174" s="625"/>
      <c r="D174" s="561">
        <f>D172+D173</f>
        <v>265</v>
      </c>
      <c r="E174" s="561">
        <f t="shared" ref="E174:H174" si="28">E172+E173</f>
        <v>10.25</v>
      </c>
      <c r="F174" s="561">
        <f t="shared" si="28"/>
        <v>19.95</v>
      </c>
      <c r="G174" s="561">
        <f t="shared" si="28"/>
        <v>42.25</v>
      </c>
      <c r="H174" s="561">
        <f t="shared" si="28"/>
        <v>393.5</v>
      </c>
      <c r="I174" s="520"/>
      <c r="J174" s="524">
        <f>H174/H175</f>
        <v>0.27624697251570784</v>
      </c>
    </row>
    <row r="175" spans="1:11" ht="17.25" customHeight="1" x14ac:dyDescent="0.3">
      <c r="A175" s="493"/>
      <c r="B175" s="625" t="s">
        <v>107</v>
      </c>
      <c r="C175" s="625"/>
      <c r="D175" s="530">
        <f>D164+D171</f>
        <v>1540</v>
      </c>
      <c r="E175" s="530">
        <f>E164+E171</f>
        <v>44.44</v>
      </c>
      <c r="F175" s="530">
        <f>F164+F171</f>
        <v>53.309999999999995</v>
      </c>
      <c r="G175" s="530">
        <f>G164+G171</f>
        <v>189.7</v>
      </c>
      <c r="H175" s="530">
        <f>H164+H171</f>
        <v>1424.4499999999998</v>
      </c>
      <c r="I175" s="561"/>
    </row>
    <row r="176" spans="1:11" ht="17.25" customHeight="1" x14ac:dyDescent="0.3">
      <c r="A176" s="493"/>
      <c r="B176" s="629" t="s">
        <v>54</v>
      </c>
      <c r="C176" s="630"/>
      <c r="D176" s="630"/>
      <c r="E176" s="630"/>
      <c r="F176" s="630"/>
      <c r="G176" s="630"/>
      <c r="H176" s="630"/>
      <c r="I176" s="631"/>
    </row>
    <row r="177" spans="1:12" ht="17.25" customHeight="1" x14ac:dyDescent="0.3">
      <c r="A177" s="493"/>
      <c r="B177" s="626" t="s">
        <v>39</v>
      </c>
      <c r="C177" s="539" t="s">
        <v>118</v>
      </c>
      <c r="D177" s="540">
        <v>200</v>
      </c>
      <c r="E177" s="533">
        <v>5.62</v>
      </c>
      <c r="F177" s="533">
        <v>7.78</v>
      </c>
      <c r="G177" s="533">
        <v>39.020000000000003</v>
      </c>
      <c r="H177" s="533">
        <v>249.2</v>
      </c>
      <c r="I177" s="520">
        <v>181</v>
      </c>
    </row>
    <row r="178" spans="1:12" ht="17.25" customHeight="1" x14ac:dyDescent="0.3">
      <c r="A178" s="493"/>
      <c r="B178" s="628"/>
      <c r="C178" s="525" t="s">
        <v>119</v>
      </c>
      <c r="D178" s="520">
        <v>50</v>
      </c>
      <c r="E178" s="520">
        <v>3</v>
      </c>
      <c r="F178" s="520">
        <v>10.75</v>
      </c>
      <c r="G178" s="520">
        <v>18.25</v>
      </c>
      <c r="H178" s="520">
        <v>182.5</v>
      </c>
      <c r="I178" s="520">
        <v>1</v>
      </c>
    </row>
    <row r="179" spans="1:12" ht="17.25" customHeight="1" x14ac:dyDescent="0.3">
      <c r="A179" s="493"/>
      <c r="B179" s="628"/>
      <c r="C179" s="528" t="s">
        <v>1</v>
      </c>
      <c r="D179" s="520">
        <v>200</v>
      </c>
      <c r="E179" s="527">
        <v>0.1</v>
      </c>
      <c r="F179" s="527">
        <v>0</v>
      </c>
      <c r="G179" s="527">
        <v>15.2</v>
      </c>
      <c r="H179" s="527">
        <v>61</v>
      </c>
      <c r="I179" s="520">
        <v>494</v>
      </c>
    </row>
    <row r="180" spans="1:12" ht="17.25" hidden="1" customHeight="1" x14ac:dyDescent="0.3">
      <c r="A180" s="493"/>
      <c r="B180" s="562"/>
      <c r="C180" s="528" t="s">
        <v>321</v>
      </c>
      <c r="D180" s="527">
        <v>150</v>
      </c>
      <c r="E180" s="529">
        <v>1.5</v>
      </c>
      <c r="F180" s="529">
        <v>0.5</v>
      </c>
      <c r="G180" s="529">
        <v>21</v>
      </c>
      <c r="H180" s="529">
        <v>96</v>
      </c>
      <c r="I180" s="520">
        <v>112</v>
      </c>
    </row>
    <row r="181" spans="1:12" ht="17.25" customHeight="1" x14ac:dyDescent="0.3">
      <c r="A181" s="493"/>
      <c r="B181" s="625" t="s">
        <v>102</v>
      </c>
      <c r="C181" s="625"/>
      <c r="D181" s="530">
        <f>D177+D178+D179</f>
        <v>450</v>
      </c>
      <c r="E181" s="530">
        <f t="shared" ref="E181:H181" si="29">E177+E178+E179</f>
        <v>8.7200000000000006</v>
      </c>
      <c r="F181" s="530">
        <f t="shared" si="29"/>
        <v>18.53</v>
      </c>
      <c r="G181" s="530">
        <f t="shared" si="29"/>
        <v>72.47</v>
      </c>
      <c r="H181" s="530">
        <f t="shared" si="29"/>
        <v>492.7</v>
      </c>
      <c r="I181" s="520"/>
      <c r="J181" s="524">
        <f>H181/H192</f>
        <v>0.3700476923654662</v>
      </c>
      <c r="L181" s="158"/>
    </row>
    <row r="182" spans="1:12" ht="17.25" customHeight="1" x14ac:dyDescent="0.3">
      <c r="A182" s="493"/>
      <c r="B182" s="626" t="s">
        <v>41</v>
      </c>
      <c r="C182" s="532" t="s">
        <v>218</v>
      </c>
      <c r="D182" s="520">
        <v>100</v>
      </c>
      <c r="E182" s="520">
        <v>0.9</v>
      </c>
      <c r="F182" s="520">
        <v>5.0999999999999996</v>
      </c>
      <c r="G182" s="520">
        <v>3.6</v>
      </c>
      <c r="H182" s="533">
        <v>64</v>
      </c>
      <c r="I182" s="527">
        <v>31</v>
      </c>
    </row>
    <row r="183" spans="1:12" ht="17.25" customHeight="1" x14ac:dyDescent="0.3">
      <c r="A183" s="493"/>
      <c r="B183" s="628"/>
      <c r="C183" s="528" t="s">
        <v>120</v>
      </c>
      <c r="D183" s="527">
        <v>250</v>
      </c>
      <c r="E183" s="527">
        <v>1.83</v>
      </c>
      <c r="F183" s="527">
        <v>5</v>
      </c>
      <c r="G183" s="527">
        <v>10.65</v>
      </c>
      <c r="H183" s="526">
        <v>95</v>
      </c>
      <c r="I183" s="527">
        <v>128</v>
      </c>
    </row>
    <row r="184" spans="1:12" ht="17.25" customHeight="1" x14ac:dyDescent="0.3">
      <c r="A184" s="493"/>
      <c r="B184" s="628"/>
      <c r="C184" s="528" t="s">
        <v>114</v>
      </c>
      <c r="D184" s="527">
        <v>200</v>
      </c>
      <c r="E184" s="527">
        <v>7.54</v>
      </c>
      <c r="F184" s="527">
        <v>0.9</v>
      </c>
      <c r="G184" s="527">
        <v>38.72</v>
      </c>
      <c r="H184" s="526">
        <v>193.2</v>
      </c>
      <c r="I184" s="527">
        <v>291</v>
      </c>
    </row>
    <row r="185" spans="1:12" ht="29.4" customHeight="1" x14ac:dyDescent="0.3">
      <c r="A185" s="493"/>
      <c r="B185" s="628"/>
      <c r="C185" s="528" t="s">
        <v>223</v>
      </c>
      <c r="D185" s="527">
        <v>100</v>
      </c>
      <c r="E185" s="542">
        <v>15.8</v>
      </c>
      <c r="F185" s="542">
        <v>16.420000000000002</v>
      </c>
      <c r="G185" s="526">
        <v>16.829999999999998</v>
      </c>
      <c r="H185" s="526">
        <v>278.75</v>
      </c>
      <c r="I185" s="527">
        <v>305</v>
      </c>
    </row>
    <row r="186" spans="1:12" ht="17.25" customHeight="1" x14ac:dyDescent="0.3">
      <c r="A186" s="493"/>
      <c r="B186" s="628"/>
      <c r="C186" s="528" t="s">
        <v>8</v>
      </c>
      <c r="D186" s="520">
        <v>200</v>
      </c>
      <c r="E186" s="520">
        <v>1</v>
      </c>
      <c r="F186" s="520">
        <v>0.2</v>
      </c>
      <c r="G186" s="520">
        <v>0.2</v>
      </c>
      <c r="H186" s="533">
        <v>92</v>
      </c>
      <c r="I186" s="527">
        <v>518</v>
      </c>
    </row>
    <row r="187" spans="1:12" ht="17.25" customHeight="1" x14ac:dyDescent="0.3">
      <c r="A187" s="493"/>
      <c r="B187" s="628"/>
      <c r="C187" s="528" t="s">
        <v>105</v>
      </c>
      <c r="D187" s="527">
        <v>60</v>
      </c>
      <c r="E187" s="526">
        <v>4.2</v>
      </c>
      <c r="F187" s="526">
        <v>0.66</v>
      </c>
      <c r="G187" s="526">
        <v>24.18</v>
      </c>
      <c r="H187" s="526">
        <v>115.8</v>
      </c>
      <c r="I187" s="520">
        <v>516</v>
      </c>
    </row>
    <row r="188" spans="1:12" ht="17.25" customHeight="1" x14ac:dyDescent="0.3">
      <c r="A188" s="493"/>
      <c r="B188" s="625" t="s">
        <v>106</v>
      </c>
      <c r="C188" s="625"/>
      <c r="D188" s="530">
        <f>D182+D183+D184+D185+D186+D187</f>
        <v>910</v>
      </c>
      <c r="E188" s="530">
        <f t="shared" ref="E188:H188" si="30">E182+E183+E184+E185+E186+E187</f>
        <v>31.27</v>
      </c>
      <c r="F188" s="530">
        <f t="shared" si="30"/>
        <v>28.28</v>
      </c>
      <c r="G188" s="530">
        <f t="shared" si="30"/>
        <v>94.18</v>
      </c>
      <c r="H188" s="530">
        <f t="shared" si="30"/>
        <v>838.75</v>
      </c>
      <c r="I188" s="520"/>
      <c r="J188" s="524">
        <f>H188/H192</f>
        <v>0.6299523076345338</v>
      </c>
    </row>
    <row r="189" spans="1:12" ht="15" customHeight="1" x14ac:dyDescent="0.3">
      <c r="A189" s="493"/>
      <c r="B189" s="626" t="s">
        <v>524</v>
      </c>
      <c r="C189" s="538" t="s">
        <v>530</v>
      </c>
      <c r="D189" s="520">
        <v>200</v>
      </c>
      <c r="E189" s="520">
        <v>3.16</v>
      </c>
      <c r="F189" s="520">
        <v>2.68</v>
      </c>
      <c r="G189" s="520">
        <v>15.94</v>
      </c>
      <c r="H189" s="520">
        <v>100.6</v>
      </c>
      <c r="I189" s="520">
        <v>379</v>
      </c>
    </row>
    <row r="190" spans="1:12" ht="16.2" customHeight="1" x14ac:dyDescent="0.3">
      <c r="A190" s="493"/>
      <c r="B190" s="627"/>
      <c r="C190" s="520" t="s">
        <v>558</v>
      </c>
      <c r="D190" s="520">
        <v>65</v>
      </c>
      <c r="E190" s="520">
        <v>4.55</v>
      </c>
      <c r="F190" s="520">
        <v>13.65</v>
      </c>
      <c r="G190" s="520">
        <v>34.450000000000003</v>
      </c>
      <c r="H190" s="520">
        <v>279.5</v>
      </c>
      <c r="I190" s="520"/>
    </row>
    <row r="191" spans="1:12" ht="17.25" customHeight="1" x14ac:dyDescent="0.3">
      <c r="A191" s="493"/>
      <c r="B191" s="625" t="s">
        <v>527</v>
      </c>
      <c r="C191" s="625"/>
      <c r="D191" s="561">
        <f>D189+D190</f>
        <v>265</v>
      </c>
      <c r="E191" s="561">
        <f t="shared" ref="E191:H191" si="31">E189+E190</f>
        <v>7.71</v>
      </c>
      <c r="F191" s="561">
        <f t="shared" si="31"/>
        <v>16.330000000000002</v>
      </c>
      <c r="G191" s="561">
        <f t="shared" si="31"/>
        <v>50.39</v>
      </c>
      <c r="H191" s="561">
        <f t="shared" si="31"/>
        <v>380.1</v>
      </c>
      <c r="I191" s="520"/>
      <c r="J191" s="524">
        <f>H191/H192</f>
        <v>0.28547823801119082</v>
      </c>
    </row>
    <row r="192" spans="1:12" ht="17.25" customHeight="1" x14ac:dyDescent="0.3">
      <c r="A192" s="493"/>
      <c r="B192" s="625" t="s">
        <v>107</v>
      </c>
      <c r="C192" s="625"/>
      <c r="D192" s="530">
        <f>D181+D188</f>
        <v>1360</v>
      </c>
      <c r="E192" s="530">
        <f>E181+E188</f>
        <v>39.99</v>
      </c>
      <c r="F192" s="530">
        <f>F181+F188</f>
        <v>46.81</v>
      </c>
      <c r="G192" s="530">
        <f>G181+G188</f>
        <v>166.65</v>
      </c>
      <c r="H192" s="530">
        <f>H181+H188</f>
        <v>1331.45</v>
      </c>
      <c r="I192" s="561"/>
    </row>
    <row r="193" spans="1:9" ht="17.25" customHeight="1" x14ac:dyDescent="0.3">
      <c r="A193" s="493"/>
      <c r="B193" s="494"/>
      <c r="C193" s="494"/>
      <c r="D193" s="494"/>
      <c r="E193" s="494"/>
      <c r="F193" s="494"/>
      <c r="G193" s="494"/>
      <c r="H193" s="494"/>
      <c r="I193" s="494"/>
    </row>
    <row r="194" spans="1:9" ht="17.25" customHeight="1" x14ac:dyDescent="0.3">
      <c r="A194" s="493"/>
      <c r="B194" s="637" t="s">
        <v>547</v>
      </c>
      <c r="C194" s="638"/>
      <c r="D194" s="639"/>
      <c r="E194" s="543">
        <f>(E40+E56+E73+E90+E107+E125+E142+E158+E175+E192)/10</f>
        <v>48.616999999999997</v>
      </c>
      <c r="F194" s="543">
        <f>(F40+F56+F73+F90+F107+F125+F142+F158+F175+F192)/10</f>
        <v>54.291000000000011</v>
      </c>
      <c r="G194" s="543">
        <f>(G40+G56+G73+G90+G107+G125+G142+G158+G175+G192)/10</f>
        <v>183.852</v>
      </c>
      <c r="H194" s="543">
        <f>(H40+H56+H73+H90+H107+H125+H142+H158+H175+H192)/10</f>
        <v>1458.6770000000001</v>
      </c>
      <c r="I194" s="494"/>
    </row>
    <row r="195" spans="1:9" ht="17.25" customHeight="1" x14ac:dyDescent="0.3">
      <c r="A195" s="493"/>
      <c r="B195" s="637" t="s">
        <v>79</v>
      </c>
      <c r="C195" s="638"/>
      <c r="D195" s="639"/>
      <c r="E195" s="543">
        <v>46.2</v>
      </c>
      <c r="F195" s="543">
        <v>47.4</v>
      </c>
      <c r="G195" s="543">
        <v>201</v>
      </c>
      <c r="H195" s="543">
        <v>1410</v>
      </c>
      <c r="I195" s="494"/>
    </row>
    <row r="196" spans="1:9" ht="17.25" customHeight="1" x14ac:dyDescent="0.3">
      <c r="A196" s="493"/>
      <c r="B196" s="637" t="s">
        <v>80</v>
      </c>
      <c r="C196" s="638"/>
      <c r="D196" s="639"/>
      <c r="E196" s="544">
        <f>E194/E195*100</f>
        <v>105.23160173160171</v>
      </c>
      <c r="F196" s="544">
        <f t="shared" ref="F196:H196" si="32">F194/F195*100</f>
        <v>114.53797468354435</v>
      </c>
      <c r="G196" s="544">
        <f t="shared" si="32"/>
        <v>91.468656716417911</v>
      </c>
      <c r="H196" s="544">
        <f t="shared" si="32"/>
        <v>103.45226950354612</v>
      </c>
      <c r="I196" s="494"/>
    </row>
    <row r="197" spans="1:9" x14ac:dyDescent="0.3">
      <c r="A197" s="493"/>
      <c r="B197" s="493"/>
      <c r="C197" s="493"/>
      <c r="D197" s="493"/>
      <c r="E197" s="493"/>
      <c r="F197" s="493"/>
      <c r="G197" s="493"/>
      <c r="H197" s="493"/>
      <c r="I197" s="493"/>
    </row>
    <row r="198" spans="1:9" x14ac:dyDescent="0.3">
      <c r="A198" s="493"/>
      <c r="B198" s="493"/>
      <c r="C198" s="493"/>
      <c r="D198" s="493"/>
      <c r="E198" s="493"/>
      <c r="F198" s="493"/>
      <c r="G198" s="493"/>
      <c r="H198" s="493"/>
      <c r="I198" s="493"/>
    </row>
  </sheetData>
  <mergeCells count="96">
    <mergeCell ref="B195:D195"/>
    <mergeCell ref="B196:D196"/>
    <mergeCell ref="B182:B187"/>
    <mergeCell ref="B188:C188"/>
    <mergeCell ref="B189:B190"/>
    <mergeCell ref="B191:C191"/>
    <mergeCell ref="B192:C192"/>
    <mergeCell ref="B194:D194"/>
    <mergeCell ref="B181:C181"/>
    <mergeCell ref="B158:C158"/>
    <mergeCell ref="B159:I159"/>
    <mergeCell ref="B160:B163"/>
    <mergeCell ref="B164:C164"/>
    <mergeCell ref="B165:B170"/>
    <mergeCell ref="B171:C171"/>
    <mergeCell ref="B172:B173"/>
    <mergeCell ref="B174:C174"/>
    <mergeCell ref="B175:C175"/>
    <mergeCell ref="B176:I176"/>
    <mergeCell ref="B177:B179"/>
    <mergeCell ref="B157:C157"/>
    <mergeCell ref="B132:B137"/>
    <mergeCell ref="B138:C138"/>
    <mergeCell ref="B139:B140"/>
    <mergeCell ref="B141:C141"/>
    <mergeCell ref="B142:C142"/>
    <mergeCell ref="B143:I143"/>
    <mergeCell ref="B144:B147"/>
    <mergeCell ref="B148:C148"/>
    <mergeCell ref="B149:B153"/>
    <mergeCell ref="B154:C154"/>
    <mergeCell ref="B155:B156"/>
    <mergeCell ref="B131:C131"/>
    <mergeCell ref="B108:I108"/>
    <mergeCell ref="B109:I109"/>
    <mergeCell ref="B110:B113"/>
    <mergeCell ref="B114:C114"/>
    <mergeCell ref="B115:B120"/>
    <mergeCell ref="B121:C121"/>
    <mergeCell ref="B122:B123"/>
    <mergeCell ref="B124:C124"/>
    <mergeCell ref="B125:C125"/>
    <mergeCell ref="B126:I126"/>
    <mergeCell ref="B127:B129"/>
    <mergeCell ref="B107:C107"/>
    <mergeCell ref="B86:C86"/>
    <mergeCell ref="B87:B88"/>
    <mergeCell ref="B89:C89"/>
    <mergeCell ref="B90:C90"/>
    <mergeCell ref="B91:I91"/>
    <mergeCell ref="B92:B94"/>
    <mergeCell ref="B96:C96"/>
    <mergeCell ref="B97:B102"/>
    <mergeCell ref="B103:C103"/>
    <mergeCell ref="B104:B105"/>
    <mergeCell ref="B106:C106"/>
    <mergeCell ref="B80:B85"/>
    <mergeCell ref="B57:I57"/>
    <mergeCell ref="B58:B61"/>
    <mergeCell ref="B62:C62"/>
    <mergeCell ref="B63:B68"/>
    <mergeCell ref="B69:C69"/>
    <mergeCell ref="B70:B71"/>
    <mergeCell ref="B72:C72"/>
    <mergeCell ref="B73:C73"/>
    <mergeCell ref="B74:I74"/>
    <mergeCell ref="B75:B78"/>
    <mergeCell ref="B79:C79"/>
    <mergeCell ref="B56:C56"/>
    <mergeCell ref="B36:C36"/>
    <mergeCell ref="B37:B38"/>
    <mergeCell ref="B39:C39"/>
    <mergeCell ref="B40:C40"/>
    <mergeCell ref="B41:I41"/>
    <mergeCell ref="B42:B45"/>
    <mergeCell ref="B46:C46"/>
    <mergeCell ref="B47:B51"/>
    <mergeCell ref="B52:C52"/>
    <mergeCell ref="B53:B54"/>
    <mergeCell ref="B55:C55"/>
    <mergeCell ref="B30:B35"/>
    <mergeCell ref="B13:I13"/>
    <mergeCell ref="B14:I14"/>
    <mergeCell ref="B15:I15"/>
    <mergeCell ref="B16:I16"/>
    <mergeCell ref="B17:I17"/>
    <mergeCell ref="B21:B22"/>
    <mergeCell ref="C21:C22"/>
    <mergeCell ref="D21:D22"/>
    <mergeCell ref="E21:G21"/>
    <mergeCell ref="H21:H22"/>
    <mergeCell ref="I21:I22"/>
    <mergeCell ref="B23:I23"/>
    <mergeCell ref="B24:I24"/>
    <mergeCell ref="B25:B28"/>
    <mergeCell ref="B29:C29"/>
  </mergeCells>
  <pageMargins left="0.70866141732283472" right="0.70866141732283472" top="0.23622047244094491" bottom="0.23622047244094491" header="0.31496062992125984" footer="0.31496062992125984"/>
  <pageSetup paperSize="9" scale="93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77"/>
  <sheetViews>
    <sheetView zoomScale="70" zoomScaleNormal="70" workbookViewId="0">
      <pane xSplit="5" ySplit="1" topLeftCell="F1118" activePane="bottomRight" state="frozen"/>
      <selection pane="topRight" activeCell="F1" sqref="F1"/>
      <selection pane="bottomLeft" activeCell="A2" sqref="A2"/>
      <selection pane="bottomRight" activeCell="R1158" sqref="R1158"/>
    </sheetView>
  </sheetViews>
  <sheetFormatPr defaultRowHeight="14.4" x14ac:dyDescent="0.3"/>
  <cols>
    <col min="1" max="1" width="6.33203125" customWidth="1"/>
    <col min="2" max="2" width="1.44140625" customWidth="1"/>
    <col min="3" max="4" width="0" hidden="1" customWidth="1"/>
    <col min="5" max="5" width="11.77734375" style="303" customWidth="1"/>
    <col min="6" max="6" width="59.77734375" style="303" customWidth="1"/>
    <col min="7" max="7" width="10.33203125" customWidth="1"/>
    <col min="8" max="8" width="9.6640625" customWidth="1"/>
    <col min="9" max="9" width="8.5546875" customWidth="1"/>
    <col min="11" max="11" width="11.6640625" style="275" customWidth="1"/>
    <col min="12" max="12" width="7.88671875" customWidth="1"/>
    <col min="13" max="13" width="12.44140625" customWidth="1"/>
    <col min="14" max="14" width="11.6640625" customWidth="1"/>
  </cols>
  <sheetData>
    <row r="1" spans="1:14" ht="15" thickBot="1" x14ac:dyDescent="0.35">
      <c r="A1" t="s">
        <v>244</v>
      </c>
      <c r="G1" s="254" t="s">
        <v>138</v>
      </c>
      <c r="H1" s="255" t="s">
        <v>139</v>
      </c>
      <c r="I1" s="256" t="s">
        <v>140</v>
      </c>
      <c r="J1" s="159" t="s">
        <v>141</v>
      </c>
      <c r="L1">
        <v>195</v>
      </c>
      <c r="M1" s="158">
        <f>(K3+K109+K235+K356+K470+K591+K727+K832+K942+K1057)/10</f>
        <v>194.05384166000002</v>
      </c>
      <c r="N1" s="284">
        <f>L1-M1</f>
        <v>0.94615833999998245</v>
      </c>
    </row>
    <row r="2" spans="1:14" ht="15" thickBot="1" x14ac:dyDescent="0.35"/>
    <row r="3" spans="1:14" s="273" customFormat="1" ht="21.6" thickBot="1" x14ac:dyDescent="0.45">
      <c r="E3" s="304"/>
      <c r="F3" s="464" t="s">
        <v>127</v>
      </c>
      <c r="I3" s="274"/>
      <c r="K3" s="463">
        <f>K6+K16+K33+K36+K39+K47+K66+K78+K97+K100+K104+K106</f>
        <v>223.04867999999999</v>
      </c>
    </row>
    <row r="4" spans="1:14" ht="21.6" thickBot="1" x14ac:dyDescent="0.35">
      <c r="A4" t="e">
        <f>(G28+G126+G213+G247+G344+G381+G443+G484+#REF!+G577+G607+G623+G707+G739+G748+#REF!+G858+G959+G1047+G1071+G1086+G1121+G1161)/10</f>
        <v>#REF!</v>
      </c>
      <c r="E4" s="447" t="s">
        <v>453</v>
      </c>
      <c r="F4" s="446" t="s">
        <v>446</v>
      </c>
      <c r="I4" s="96"/>
      <c r="K4" s="277"/>
    </row>
    <row r="5" spans="1:14" ht="16.2" thickBot="1" x14ac:dyDescent="0.35">
      <c r="A5" t="s">
        <v>217</v>
      </c>
      <c r="F5" s="306" t="s">
        <v>136</v>
      </c>
      <c r="I5" s="96"/>
      <c r="K5" s="277"/>
    </row>
    <row r="6" spans="1:14" ht="16.2" thickBot="1" x14ac:dyDescent="0.35">
      <c r="F6" s="307" t="s">
        <v>137</v>
      </c>
      <c r="G6" s="106" t="s">
        <v>138</v>
      </c>
      <c r="H6" s="107" t="s">
        <v>139</v>
      </c>
      <c r="I6" s="108" t="s">
        <v>140</v>
      </c>
      <c r="J6" s="109" t="s">
        <v>141</v>
      </c>
      <c r="K6" s="449">
        <f>J7+J9+J12+J14</f>
        <v>52.402079999999998</v>
      </c>
    </row>
    <row r="7" spans="1:14" ht="16.2" thickBot="1" x14ac:dyDescent="0.35">
      <c r="F7" s="308" t="s">
        <v>142</v>
      </c>
      <c r="G7" s="111">
        <v>123.08</v>
      </c>
      <c r="H7" s="112">
        <v>123.08</v>
      </c>
      <c r="I7" s="113">
        <v>245</v>
      </c>
      <c r="J7" s="114">
        <f>G7*I7/1000</f>
        <v>30.154599999999999</v>
      </c>
      <c r="K7" s="450"/>
      <c r="M7" s="158">
        <f>J7+J125+J243+J606+J812+J837+J955</f>
        <v>67.071600000000004</v>
      </c>
      <c r="N7">
        <f>G7+G125+G243+G606+G812+G837+G955</f>
        <v>371.28</v>
      </c>
    </row>
    <row r="8" spans="1:14" ht="16.2" thickBot="1" x14ac:dyDescent="0.35">
      <c r="F8" s="308" t="s">
        <v>143</v>
      </c>
      <c r="G8" s="111">
        <v>138</v>
      </c>
      <c r="H8" s="112">
        <v>138</v>
      </c>
      <c r="I8" s="113"/>
      <c r="J8" s="114"/>
      <c r="K8" s="450"/>
    </row>
    <row r="9" spans="1:14" ht="16.2" thickBot="1" x14ac:dyDescent="0.35">
      <c r="F9" s="308" t="s">
        <v>144</v>
      </c>
      <c r="G9" s="111">
        <v>76.92</v>
      </c>
      <c r="H9" s="112">
        <v>76.92</v>
      </c>
      <c r="I9" s="113">
        <v>69</v>
      </c>
      <c r="J9" s="114">
        <f>G9*I9/1000</f>
        <v>5.3074800000000009</v>
      </c>
      <c r="K9" s="450"/>
    </row>
    <row r="10" spans="1:14" ht="16.2" thickBot="1" x14ac:dyDescent="0.35">
      <c r="F10" s="308" t="s">
        <v>145</v>
      </c>
      <c r="G10" s="111">
        <v>51.7</v>
      </c>
      <c r="H10" s="112">
        <v>51.7</v>
      </c>
      <c r="I10" s="113"/>
      <c r="J10" s="114"/>
      <c r="K10" s="450"/>
    </row>
    <row r="11" spans="1:14" ht="16.2" thickBot="1" x14ac:dyDescent="0.35">
      <c r="F11" s="309" t="s">
        <v>146</v>
      </c>
      <c r="G11" s="116" t="s">
        <v>147</v>
      </c>
      <c r="H11" s="117">
        <v>190</v>
      </c>
      <c r="I11" s="113"/>
      <c r="J11" s="114"/>
      <c r="K11" s="450"/>
    </row>
    <row r="12" spans="1:14" ht="16.2" thickBot="1" x14ac:dyDescent="0.35">
      <c r="F12" s="308" t="s">
        <v>148</v>
      </c>
      <c r="G12" s="111">
        <v>7.7</v>
      </c>
      <c r="H12" s="112">
        <v>7.7</v>
      </c>
      <c r="I12" s="113">
        <v>1100</v>
      </c>
      <c r="J12" s="114">
        <f>G12*I12/1000</f>
        <v>8.4700000000000006</v>
      </c>
      <c r="K12" s="450"/>
    </row>
    <row r="13" spans="1:14" ht="16.2" thickBot="1" x14ac:dyDescent="0.35">
      <c r="F13" s="309" t="s">
        <v>149</v>
      </c>
      <c r="G13" s="116" t="s">
        <v>147</v>
      </c>
      <c r="H13" s="117">
        <v>183</v>
      </c>
      <c r="I13" s="113"/>
      <c r="J13" s="114"/>
      <c r="K13" s="450"/>
    </row>
    <row r="14" spans="1:14" ht="16.2" thickBot="1" x14ac:dyDescent="0.35">
      <c r="F14" s="308" t="s">
        <v>148</v>
      </c>
      <c r="G14" s="111">
        <v>7.7</v>
      </c>
      <c r="H14" s="112">
        <v>7.7</v>
      </c>
      <c r="I14" s="113">
        <v>1100</v>
      </c>
      <c r="J14" s="114">
        <f>G14*I14/1000</f>
        <v>8.4700000000000006</v>
      </c>
      <c r="K14" s="450"/>
    </row>
    <row r="15" spans="1:14" ht="15.6" x14ac:dyDescent="0.3">
      <c r="F15" s="310"/>
      <c r="I15" s="96"/>
      <c r="K15" s="450"/>
    </row>
    <row r="16" spans="1:14" ht="21" x14ac:dyDescent="0.3">
      <c r="F16" s="445" t="s">
        <v>448</v>
      </c>
      <c r="G16" s="119"/>
      <c r="H16" s="119"/>
      <c r="I16" s="120"/>
      <c r="J16" s="121"/>
      <c r="K16" s="449">
        <f>J23</f>
        <v>3.5700000000000003</v>
      </c>
    </row>
    <row r="17" spans="5:11" ht="15.6" x14ac:dyDescent="0.3">
      <c r="E17"/>
      <c r="F17" s="613" t="s">
        <v>151</v>
      </c>
      <c r="G17" s="613"/>
      <c r="H17" s="613"/>
      <c r="I17" s="613"/>
      <c r="J17" s="613"/>
      <c r="K17" s="451"/>
    </row>
    <row r="18" spans="5:11" ht="16.2" thickBot="1" x14ac:dyDescent="0.35">
      <c r="E18"/>
      <c r="F18" s="312" t="s">
        <v>136</v>
      </c>
      <c r="G18" s="119"/>
      <c r="H18" s="119"/>
      <c r="I18" s="120"/>
      <c r="J18" s="121"/>
      <c r="K18" s="450"/>
    </row>
    <row r="19" spans="5:11" ht="16.2" thickBot="1" x14ac:dyDescent="0.35">
      <c r="E19"/>
      <c r="F19" s="313" t="s">
        <v>137</v>
      </c>
      <c r="G19" s="124" t="s">
        <v>138</v>
      </c>
      <c r="H19" s="125" t="s">
        <v>139</v>
      </c>
      <c r="I19" s="120"/>
      <c r="J19" s="121"/>
      <c r="K19" s="450"/>
    </row>
    <row r="20" spans="5:11" ht="16.2" thickBot="1" x14ac:dyDescent="0.35">
      <c r="E20"/>
      <c r="F20" s="314" t="s">
        <v>153</v>
      </c>
      <c r="G20" s="127">
        <v>1</v>
      </c>
      <c r="H20" s="128">
        <v>1</v>
      </c>
      <c r="I20" s="120" t="s">
        <v>449</v>
      </c>
      <c r="J20" s="129">
        <f>G20*I20/1000</f>
        <v>0.65</v>
      </c>
      <c r="K20" s="450"/>
    </row>
    <row r="21" spans="5:11" ht="16.2" thickBot="1" x14ac:dyDescent="0.35">
      <c r="E21"/>
      <c r="F21" s="314" t="s">
        <v>155</v>
      </c>
      <c r="G21" s="127">
        <v>54</v>
      </c>
      <c r="H21" s="128">
        <v>54</v>
      </c>
      <c r="I21" s="120"/>
      <c r="J21" s="121"/>
      <c r="K21" s="450"/>
    </row>
    <row r="22" spans="5:11" ht="15.6" x14ac:dyDescent="0.3">
      <c r="E22"/>
      <c r="F22" s="315"/>
      <c r="G22" s="131"/>
      <c r="H22" s="131"/>
      <c r="I22" s="120"/>
      <c r="J22" s="121"/>
      <c r="K22" s="450"/>
    </row>
    <row r="23" spans="5:11" ht="21" x14ac:dyDescent="0.3">
      <c r="E23"/>
      <c r="F23" s="445" t="s">
        <v>499</v>
      </c>
      <c r="G23" s="119"/>
      <c r="H23" s="119"/>
      <c r="I23" s="120"/>
      <c r="J23" s="133">
        <f>J27+J28+J29</f>
        <v>3.5700000000000003</v>
      </c>
      <c r="K23" s="450"/>
    </row>
    <row r="24" spans="5:11" ht="15.6" x14ac:dyDescent="0.3">
      <c r="E24"/>
      <c r="F24" s="613" t="s">
        <v>151</v>
      </c>
      <c r="G24" s="613"/>
      <c r="H24" s="613"/>
      <c r="I24" s="613"/>
      <c r="J24" s="613"/>
      <c r="K24" s="450"/>
    </row>
    <row r="25" spans="5:11" ht="16.2" thickBot="1" x14ac:dyDescent="0.35">
      <c r="E25"/>
      <c r="F25" s="312" t="s">
        <v>136</v>
      </c>
      <c r="G25" s="119"/>
      <c r="H25" s="119"/>
      <c r="I25" s="120"/>
      <c r="J25" s="121"/>
      <c r="K25" s="450"/>
    </row>
    <row r="26" spans="5:11" ht="16.2" thickBot="1" x14ac:dyDescent="0.35">
      <c r="E26"/>
      <c r="F26" s="313" t="s">
        <v>137</v>
      </c>
      <c r="G26" s="124" t="s">
        <v>138</v>
      </c>
      <c r="H26" s="125" t="s">
        <v>139</v>
      </c>
      <c r="I26" s="120"/>
      <c r="J26" s="121"/>
      <c r="K26" s="450"/>
    </row>
    <row r="27" spans="5:11" ht="16.2" thickBot="1" x14ac:dyDescent="0.35">
      <c r="E27"/>
      <c r="F27" s="314" t="s">
        <v>500</v>
      </c>
      <c r="G27" s="134" t="s">
        <v>147</v>
      </c>
      <c r="H27" s="128">
        <v>50</v>
      </c>
      <c r="I27" s="120"/>
      <c r="J27" s="135">
        <f>J20</f>
        <v>0.65</v>
      </c>
      <c r="K27" s="450"/>
    </row>
    <row r="28" spans="5:11" ht="16.2" thickBot="1" x14ac:dyDescent="0.35">
      <c r="E28"/>
      <c r="F28" s="314" t="s">
        <v>158</v>
      </c>
      <c r="G28" s="127">
        <v>15</v>
      </c>
      <c r="H28" s="128">
        <v>15</v>
      </c>
      <c r="I28" s="120" t="s">
        <v>552</v>
      </c>
      <c r="J28" s="135">
        <f>G28*I28/1000</f>
        <v>1.2</v>
      </c>
      <c r="K28" s="450"/>
    </row>
    <row r="29" spans="5:11" ht="16.2" thickBot="1" x14ac:dyDescent="0.35">
      <c r="E29"/>
      <c r="F29" s="314" t="s">
        <v>160</v>
      </c>
      <c r="G29" s="127">
        <v>8</v>
      </c>
      <c r="H29" s="128">
        <v>7</v>
      </c>
      <c r="I29" s="120" t="s">
        <v>420</v>
      </c>
      <c r="J29" s="135">
        <f>G29*I29/1000</f>
        <v>1.72</v>
      </c>
      <c r="K29" s="450"/>
    </row>
    <row r="30" spans="5:11" ht="16.2" thickBot="1" x14ac:dyDescent="0.35">
      <c r="E30"/>
      <c r="F30" s="314" t="s">
        <v>155</v>
      </c>
      <c r="G30" s="127">
        <v>150</v>
      </c>
      <c r="H30" s="128">
        <v>150</v>
      </c>
      <c r="I30" s="120"/>
      <c r="J30" s="121"/>
      <c r="K30" s="450"/>
    </row>
    <row r="31" spans="5:11" ht="15.6" x14ac:dyDescent="0.3">
      <c r="E31"/>
      <c r="F31" s="317"/>
      <c r="G31" s="137"/>
      <c r="H31" s="137"/>
      <c r="I31" s="120"/>
      <c r="J31" s="129"/>
      <c r="K31" s="450"/>
    </row>
    <row r="32" spans="5:11" ht="21" x14ac:dyDescent="0.3">
      <c r="E32"/>
      <c r="F32" s="454" t="s">
        <v>447</v>
      </c>
      <c r="G32" s="137"/>
      <c r="H32" s="137"/>
      <c r="I32" s="120"/>
      <c r="J32" s="129"/>
      <c r="K32" s="450"/>
    </row>
    <row r="33" spans="5:11" ht="15.6" x14ac:dyDescent="0.3">
      <c r="E33"/>
      <c r="F33" s="318" t="s">
        <v>58</v>
      </c>
      <c r="G33" s="139">
        <v>60</v>
      </c>
      <c r="H33" s="139">
        <v>60</v>
      </c>
      <c r="I33" s="120" t="s">
        <v>565</v>
      </c>
      <c r="J33" s="129">
        <f>G33*I33/1000</f>
        <v>3.306</v>
      </c>
      <c r="K33" s="449">
        <f>J33</f>
        <v>3.306</v>
      </c>
    </row>
    <row r="34" spans="5:11" ht="15.6" x14ac:dyDescent="0.3">
      <c r="J34" s="129"/>
      <c r="K34" s="452"/>
    </row>
    <row r="35" spans="5:11" ht="21" x14ac:dyDescent="0.4">
      <c r="F35" s="455" t="s">
        <v>542</v>
      </c>
      <c r="J35" s="129"/>
      <c r="K35" s="452"/>
    </row>
    <row r="36" spans="5:11" ht="15.6" x14ac:dyDescent="0.3">
      <c r="E36"/>
      <c r="F36" s="303" t="s">
        <v>436</v>
      </c>
      <c r="G36">
        <v>180</v>
      </c>
      <c r="I36">
        <v>200</v>
      </c>
      <c r="J36" s="129">
        <f t="shared" ref="J36" si="0">G36*I36/1000</f>
        <v>36</v>
      </c>
      <c r="K36" s="453">
        <f>G36*I36/1000</f>
        <v>36</v>
      </c>
    </row>
    <row r="37" spans="5:11" ht="15.6" x14ac:dyDescent="0.3">
      <c r="K37" s="452"/>
    </row>
    <row r="38" spans="5:11" ht="16.2" thickBot="1" x14ac:dyDescent="0.35">
      <c r="K38" s="452"/>
    </row>
    <row r="39" spans="5:11" ht="21.6" thickBot="1" x14ac:dyDescent="0.35">
      <c r="E39" s="447" t="s">
        <v>455</v>
      </c>
      <c r="F39" s="456" t="s">
        <v>456</v>
      </c>
      <c r="K39" s="453">
        <f>J41+J42+J44+J45</f>
        <v>11.255899999999999</v>
      </c>
    </row>
    <row r="40" spans="5:11" ht="16.2" thickBot="1" x14ac:dyDescent="0.35">
      <c r="E40"/>
      <c r="F40" s="320" t="s">
        <v>137</v>
      </c>
      <c r="G40" s="106" t="s">
        <v>138</v>
      </c>
      <c r="H40" s="107" t="s">
        <v>139</v>
      </c>
      <c r="K40" s="452"/>
    </row>
    <row r="41" spans="5:11" ht="16.2" thickBot="1" x14ac:dyDescent="0.35">
      <c r="E41"/>
      <c r="F41" s="321" t="s">
        <v>246</v>
      </c>
      <c r="G41" s="111">
        <v>57</v>
      </c>
      <c r="H41" s="112">
        <v>48</v>
      </c>
      <c r="I41">
        <v>100</v>
      </c>
      <c r="J41">
        <f>G41*I41/1000</f>
        <v>5.7</v>
      </c>
      <c r="K41" s="452"/>
    </row>
    <row r="42" spans="5:11" ht="16.2" thickBot="1" x14ac:dyDescent="0.35">
      <c r="E42"/>
      <c r="F42" s="321" t="s">
        <v>247</v>
      </c>
      <c r="G42" s="111">
        <v>44</v>
      </c>
      <c r="H42" s="112">
        <v>35</v>
      </c>
      <c r="I42">
        <v>95</v>
      </c>
      <c r="J42">
        <f t="shared" ref="J42:J45" si="1">G42*I42/1000</f>
        <v>4.18</v>
      </c>
      <c r="K42" s="452"/>
    </row>
    <row r="43" spans="5:11" ht="16.2" thickBot="1" x14ac:dyDescent="0.35">
      <c r="E43"/>
      <c r="F43" s="321" t="s">
        <v>248</v>
      </c>
      <c r="G43" s="111">
        <v>15</v>
      </c>
      <c r="H43" s="112">
        <v>12</v>
      </c>
      <c r="K43" s="452"/>
    </row>
    <row r="44" spans="5:11" ht="16.2" thickBot="1" x14ac:dyDescent="0.35">
      <c r="E44"/>
      <c r="F44" s="321" t="s">
        <v>249</v>
      </c>
      <c r="G44" s="111">
        <v>14</v>
      </c>
      <c r="H44" s="112">
        <v>12</v>
      </c>
      <c r="I44">
        <v>35</v>
      </c>
      <c r="J44">
        <f t="shared" si="1"/>
        <v>0.49</v>
      </c>
      <c r="K44" s="452"/>
    </row>
    <row r="45" spans="5:11" ht="16.2" thickBot="1" x14ac:dyDescent="0.35">
      <c r="E45"/>
      <c r="F45" s="321" t="s">
        <v>250</v>
      </c>
      <c r="G45" s="111">
        <v>5</v>
      </c>
      <c r="H45" s="112">
        <v>5</v>
      </c>
      <c r="I45">
        <v>177.18</v>
      </c>
      <c r="J45">
        <f t="shared" si="1"/>
        <v>0.88590000000000013</v>
      </c>
      <c r="K45" s="452"/>
    </row>
    <row r="46" spans="5:11" ht="15.6" x14ac:dyDescent="0.3">
      <c r="K46" s="452"/>
    </row>
    <row r="47" spans="5:11" ht="21" x14ac:dyDescent="0.3">
      <c r="E47"/>
      <c r="F47" s="456" t="s">
        <v>251</v>
      </c>
      <c r="K47" s="453">
        <f>J50+J53+J56+J57+J58+J63+J64</f>
        <v>8.5214499999999997</v>
      </c>
    </row>
    <row r="48" spans="5:11" ht="16.2" thickBot="1" x14ac:dyDescent="0.35">
      <c r="E48"/>
      <c r="F48" s="322" t="s">
        <v>252</v>
      </c>
      <c r="K48" s="452"/>
    </row>
    <row r="49" spans="5:11" ht="16.2" thickBot="1" x14ac:dyDescent="0.35">
      <c r="E49"/>
      <c r="F49" s="323" t="s">
        <v>137</v>
      </c>
      <c r="G49" s="419" t="s">
        <v>138</v>
      </c>
      <c r="H49" s="420" t="s">
        <v>139</v>
      </c>
      <c r="I49" s="421"/>
      <c r="J49" s="421"/>
      <c r="K49" s="452"/>
    </row>
    <row r="50" spans="5:11" ht="16.2" thickBot="1" x14ac:dyDescent="0.35">
      <c r="E50"/>
      <c r="F50" s="321" t="s">
        <v>253</v>
      </c>
      <c r="G50" s="422">
        <v>100</v>
      </c>
      <c r="H50" s="423">
        <v>75</v>
      </c>
      <c r="I50" s="421">
        <v>70</v>
      </c>
      <c r="J50" s="421">
        <f>G50*I50/1000</f>
        <v>7</v>
      </c>
      <c r="K50" s="452"/>
    </row>
    <row r="51" spans="5:11" ht="16.2" thickBot="1" x14ac:dyDescent="0.35">
      <c r="E51"/>
      <c r="F51" s="321" t="s">
        <v>254</v>
      </c>
      <c r="G51" s="422">
        <v>2</v>
      </c>
      <c r="H51" s="423">
        <v>2</v>
      </c>
      <c r="I51" s="421"/>
      <c r="J51" s="421"/>
      <c r="K51" s="452"/>
    </row>
    <row r="52" spans="5:11" ht="16.2" thickBot="1" x14ac:dyDescent="0.35">
      <c r="E52"/>
      <c r="F52" s="321" t="s">
        <v>255</v>
      </c>
      <c r="G52" s="422">
        <v>2</v>
      </c>
      <c r="H52" s="423">
        <v>2</v>
      </c>
      <c r="I52" s="421"/>
      <c r="J52" s="421"/>
      <c r="K52" s="452"/>
    </row>
    <row r="53" spans="5:11" ht="16.2" thickBot="1" x14ac:dyDescent="0.35">
      <c r="E53"/>
      <c r="F53" s="321" t="s">
        <v>256</v>
      </c>
      <c r="G53" s="422">
        <v>2</v>
      </c>
      <c r="H53" s="423">
        <v>2</v>
      </c>
      <c r="I53" s="421">
        <v>59</v>
      </c>
      <c r="J53" s="421">
        <f>G53*I53/1000</f>
        <v>0.11799999999999999</v>
      </c>
      <c r="K53" s="452"/>
    </row>
    <row r="54" spans="5:11" ht="16.2" thickBot="1" x14ac:dyDescent="0.35">
      <c r="E54"/>
      <c r="F54" s="321" t="s">
        <v>257</v>
      </c>
      <c r="G54" s="424" t="s">
        <v>147</v>
      </c>
      <c r="H54" s="423">
        <v>2</v>
      </c>
      <c r="I54" s="421"/>
      <c r="J54" s="421"/>
      <c r="K54" s="452"/>
    </row>
    <row r="55" spans="5:11" ht="16.2" thickBot="1" x14ac:dyDescent="0.35">
      <c r="E55"/>
      <c r="F55" s="321" t="s">
        <v>258</v>
      </c>
      <c r="G55" s="422">
        <v>2</v>
      </c>
      <c r="H55" s="423">
        <v>2</v>
      </c>
      <c r="I55" s="421"/>
      <c r="J55" s="421"/>
      <c r="K55" s="452"/>
    </row>
    <row r="56" spans="5:11" ht="16.2" thickBot="1" x14ac:dyDescent="0.35">
      <c r="E56"/>
      <c r="F56" s="321" t="s">
        <v>259</v>
      </c>
      <c r="G56" s="422">
        <v>12.5</v>
      </c>
      <c r="H56" s="423">
        <v>10</v>
      </c>
      <c r="I56" s="421">
        <v>40</v>
      </c>
      <c r="J56" s="421">
        <f>G56*I56/1000</f>
        <v>0.5</v>
      </c>
      <c r="K56" s="452"/>
    </row>
    <row r="57" spans="5:11" ht="16.2" thickBot="1" x14ac:dyDescent="0.35">
      <c r="E57"/>
      <c r="F57" s="321" t="s">
        <v>260</v>
      </c>
      <c r="G57" s="422">
        <v>12</v>
      </c>
      <c r="H57" s="423">
        <v>10</v>
      </c>
      <c r="I57" s="421">
        <v>35</v>
      </c>
      <c r="J57" s="421">
        <f>G57*I57/1000</f>
        <v>0.42</v>
      </c>
      <c r="K57" s="452"/>
    </row>
    <row r="58" spans="5:11" ht="16.2" thickBot="1" x14ac:dyDescent="0.35">
      <c r="E58"/>
      <c r="F58" s="321" t="s">
        <v>250</v>
      </c>
      <c r="G58" s="422">
        <v>2.5</v>
      </c>
      <c r="H58" s="423">
        <v>2.5</v>
      </c>
      <c r="I58" s="421">
        <v>177.18</v>
      </c>
      <c r="J58" s="421">
        <f>G58*I58/1000</f>
        <v>0.44295000000000007</v>
      </c>
      <c r="K58" s="452"/>
    </row>
    <row r="59" spans="5:11" ht="16.2" thickBot="1" x14ac:dyDescent="0.35">
      <c r="E59"/>
      <c r="F59" s="457" t="s">
        <v>261</v>
      </c>
      <c r="G59" s="422" t="s">
        <v>147</v>
      </c>
      <c r="H59" s="423">
        <v>175</v>
      </c>
      <c r="I59" s="421"/>
      <c r="J59" s="421"/>
      <c r="K59" s="452"/>
    </row>
    <row r="60" spans="5:11" ht="16.2" thickBot="1" x14ac:dyDescent="0.35">
      <c r="E60"/>
      <c r="F60" s="321" t="s">
        <v>262</v>
      </c>
      <c r="G60" s="422">
        <v>175</v>
      </c>
      <c r="H60" s="423">
        <v>175</v>
      </c>
      <c r="I60" s="421"/>
      <c r="J60" s="421"/>
      <c r="K60" s="452"/>
    </row>
    <row r="61" spans="5:11" ht="16.2" thickBot="1" x14ac:dyDescent="0.35">
      <c r="E61"/>
      <c r="F61" s="321" t="s">
        <v>263</v>
      </c>
      <c r="G61" s="422">
        <v>175</v>
      </c>
      <c r="H61" s="423">
        <v>175</v>
      </c>
      <c r="I61" s="421"/>
      <c r="J61" s="421"/>
      <c r="K61" s="452"/>
    </row>
    <row r="62" spans="5:11" ht="16.2" thickBot="1" x14ac:dyDescent="0.35">
      <c r="E62"/>
      <c r="F62" s="321" t="s">
        <v>145</v>
      </c>
      <c r="G62" s="422">
        <v>175</v>
      </c>
      <c r="H62" s="423">
        <v>175</v>
      </c>
      <c r="I62" s="421"/>
      <c r="J62" s="421"/>
      <c r="K62" s="452"/>
    </row>
    <row r="63" spans="5:11" ht="16.2" thickBot="1" x14ac:dyDescent="0.35">
      <c r="E63"/>
      <c r="F63" s="321" t="s">
        <v>264</v>
      </c>
      <c r="G63" s="422">
        <v>0.01</v>
      </c>
      <c r="H63" s="423">
        <v>0.01</v>
      </c>
      <c r="I63" s="425">
        <v>1050</v>
      </c>
      <c r="J63" s="421">
        <f>G63*I63/1000</f>
        <v>1.0500000000000001E-2</v>
      </c>
      <c r="K63" s="452"/>
    </row>
    <row r="64" spans="5:11" ht="16.2" thickBot="1" x14ac:dyDescent="0.35">
      <c r="E64"/>
      <c r="F64" s="321" t="s">
        <v>265</v>
      </c>
      <c r="G64" s="422">
        <v>1.5</v>
      </c>
      <c r="H64" s="423">
        <v>1.5</v>
      </c>
      <c r="I64" s="421">
        <v>20</v>
      </c>
      <c r="J64" s="421">
        <f>G64*I64/1000</f>
        <v>0.03</v>
      </c>
      <c r="K64" s="452"/>
    </row>
    <row r="65" spans="5:11" ht="15.6" x14ac:dyDescent="0.3">
      <c r="K65" s="452"/>
    </row>
    <row r="66" spans="5:11" ht="21" x14ac:dyDescent="0.3">
      <c r="E66"/>
      <c r="F66" s="456" t="s">
        <v>266</v>
      </c>
      <c r="K66" s="453">
        <f>J73+J76</f>
        <v>16.064</v>
      </c>
    </row>
    <row r="67" spans="5:11" ht="15.6" x14ac:dyDescent="0.3">
      <c r="E67"/>
      <c r="F67" s="324" t="s">
        <v>267</v>
      </c>
      <c r="K67" s="452"/>
    </row>
    <row r="68" spans="5:11" ht="15.6" x14ac:dyDescent="0.3">
      <c r="E68"/>
      <c r="F68" s="324" t="s">
        <v>166</v>
      </c>
      <c r="K68" s="452"/>
    </row>
    <row r="69" spans="5:11" ht="15.6" x14ac:dyDescent="0.3">
      <c r="K69" s="452"/>
    </row>
    <row r="70" spans="5:11" ht="15.6" x14ac:dyDescent="0.3">
      <c r="E70"/>
      <c r="F70" s="325" t="s">
        <v>167</v>
      </c>
      <c r="K70" s="452"/>
    </row>
    <row r="71" spans="5:11" ht="16.2" thickBot="1" x14ac:dyDescent="0.35">
      <c r="E71"/>
      <c r="F71" s="322" t="s">
        <v>136</v>
      </c>
      <c r="K71" s="452"/>
    </row>
    <row r="72" spans="5:11" ht="16.2" thickBot="1" x14ac:dyDescent="0.35">
      <c r="E72"/>
      <c r="F72" s="323" t="s">
        <v>137</v>
      </c>
      <c r="G72" s="419" t="s">
        <v>138</v>
      </c>
      <c r="H72" s="420" t="s">
        <v>139</v>
      </c>
      <c r="I72" s="421"/>
      <c r="J72" s="421"/>
      <c r="K72" s="452"/>
    </row>
    <row r="73" spans="5:11" ht="16.2" thickBot="1" x14ac:dyDescent="0.35">
      <c r="E73"/>
      <c r="F73" s="321" t="s">
        <v>269</v>
      </c>
      <c r="G73" s="422">
        <v>92</v>
      </c>
      <c r="H73" s="423">
        <v>92</v>
      </c>
      <c r="I73" s="421">
        <v>67</v>
      </c>
      <c r="J73" s="421">
        <f>G73*I73/1000</f>
        <v>6.1639999999999997</v>
      </c>
      <c r="K73" s="452"/>
    </row>
    <row r="74" spans="5:11" ht="16.2" thickBot="1" x14ac:dyDescent="0.35">
      <c r="E74"/>
      <c r="F74" s="321" t="s">
        <v>155</v>
      </c>
      <c r="G74" s="422">
        <v>136</v>
      </c>
      <c r="H74" s="423">
        <v>136</v>
      </c>
      <c r="I74" s="421"/>
      <c r="J74" s="421"/>
      <c r="K74" s="452"/>
    </row>
    <row r="75" spans="5:11" ht="16.2" thickBot="1" x14ac:dyDescent="0.35">
      <c r="E75"/>
      <c r="F75" s="326" t="s">
        <v>270</v>
      </c>
      <c r="G75" s="424" t="s">
        <v>147</v>
      </c>
      <c r="H75" s="426">
        <v>192</v>
      </c>
      <c r="I75" s="421"/>
      <c r="J75" s="421"/>
      <c r="K75" s="452"/>
    </row>
    <row r="76" spans="5:11" ht="16.2" thickBot="1" x14ac:dyDescent="0.35">
      <c r="E76"/>
      <c r="F76" s="321" t="s">
        <v>148</v>
      </c>
      <c r="G76" s="422">
        <v>9</v>
      </c>
      <c r="H76" s="423">
        <v>9</v>
      </c>
      <c r="I76" s="421">
        <v>1100</v>
      </c>
      <c r="J76" s="421">
        <f>G76*I76/1000</f>
        <v>9.9</v>
      </c>
      <c r="K76" s="452"/>
    </row>
    <row r="77" spans="5:11" ht="15.6" x14ac:dyDescent="0.3">
      <c r="K77" s="452"/>
    </row>
    <row r="78" spans="5:11" ht="21" x14ac:dyDescent="0.3">
      <c r="E78"/>
      <c r="F78" s="456" t="s">
        <v>271</v>
      </c>
      <c r="K78" s="453">
        <f>J86+J89+J90+J92+J94</f>
        <v>41.855249999999998</v>
      </c>
    </row>
    <row r="79" spans="5:11" ht="15.6" x14ac:dyDescent="0.3">
      <c r="E79"/>
      <c r="F79" s="328" t="s">
        <v>272</v>
      </c>
      <c r="K79" s="452"/>
    </row>
    <row r="80" spans="5:11" ht="15.6" x14ac:dyDescent="0.3">
      <c r="E80"/>
      <c r="F80" s="328" t="s">
        <v>166</v>
      </c>
      <c r="K80" s="452"/>
    </row>
    <row r="81" spans="5:11" ht="15.6" x14ac:dyDescent="0.3">
      <c r="K81" s="452"/>
    </row>
    <row r="82" spans="5:11" ht="15.6" x14ac:dyDescent="0.3">
      <c r="E82"/>
      <c r="F82" s="325" t="s">
        <v>167</v>
      </c>
      <c r="K82" s="452"/>
    </row>
    <row r="83" spans="5:11" ht="16.2" thickBot="1" x14ac:dyDescent="0.35">
      <c r="E83"/>
      <c r="F83" s="329" t="s">
        <v>273</v>
      </c>
      <c r="K83" s="452"/>
    </row>
    <row r="84" spans="5:11" ht="16.2" thickBot="1" x14ac:dyDescent="0.35">
      <c r="E84"/>
      <c r="F84" s="320" t="s">
        <v>137</v>
      </c>
      <c r="G84" s="106" t="s">
        <v>138</v>
      </c>
      <c r="H84" s="107" t="s">
        <v>139</v>
      </c>
      <c r="K84" s="452"/>
    </row>
    <row r="85" spans="5:11" ht="16.2" thickBot="1" x14ac:dyDescent="0.35">
      <c r="E85"/>
      <c r="F85" s="321" t="s">
        <v>274</v>
      </c>
      <c r="G85" s="111">
        <v>100</v>
      </c>
      <c r="H85" s="459">
        <v>73.75</v>
      </c>
      <c r="K85" s="452"/>
    </row>
    <row r="86" spans="5:11" ht="16.2" thickBot="1" x14ac:dyDescent="0.35">
      <c r="E86"/>
      <c r="F86" s="321" t="s">
        <v>275</v>
      </c>
      <c r="G86" s="111">
        <v>87</v>
      </c>
      <c r="H86" s="459">
        <v>73.75</v>
      </c>
      <c r="I86">
        <v>368</v>
      </c>
      <c r="J86" s="158">
        <f>G86*I86/1000</f>
        <v>32.015999999999998</v>
      </c>
      <c r="K86" s="452"/>
    </row>
    <row r="87" spans="5:11" ht="16.2" thickBot="1" x14ac:dyDescent="0.35">
      <c r="E87"/>
      <c r="F87" s="321" t="s">
        <v>276</v>
      </c>
      <c r="G87" s="458">
        <v>112.5</v>
      </c>
      <c r="H87" s="459">
        <v>73.75</v>
      </c>
      <c r="K87" s="452"/>
    </row>
    <row r="88" spans="5:11" ht="16.2" thickBot="1" x14ac:dyDescent="0.35">
      <c r="E88"/>
      <c r="F88" s="330" t="s">
        <v>277</v>
      </c>
      <c r="G88" s="116" t="s">
        <v>147</v>
      </c>
      <c r="H88" s="258" t="s">
        <v>147</v>
      </c>
      <c r="K88" s="452"/>
    </row>
    <row r="89" spans="5:11" ht="16.2" thickBot="1" x14ac:dyDescent="0.35">
      <c r="E89"/>
      <c r="F89" s="321" t="s">
        <v>278</v>
      </c>
      <c r="G89" s="111">
        <v>17.5</v>
      </c>
      <c r="H89" s="259">
        <v>17.5</v>
      </c>
      <c r="I89">
        <v>55.1</v>
      </c>
      <c r="J89" s="158">
        <f>G89*I89/1000</f>
        <v>0.96425000000000005</v>
      </c>
      <c r="K89" s="452"/>
    </row>
    <row r="90" spans="5:11" ht="16.2" thickBot="1" x14ac:dyDescent="0.35">
      <c r="E90"/>
      <c r="F90" s="321" t="s">
        <v>279</v>
      </c>
      <c r="G90" s="111">
        <v>23.5</v>
      </c>
      <c r="H90" s="112">
        <v>23.5</v>
      </c>
      <c r="J90" s="158">
        <f>G90*I90/1000</f>
        <v>0</v>
      </c>
      <c r="K90" s="452"/>
    </row>
    <row r="91" spans="5:11" ht="16.2" thickBot="1" x14ac:dyDescent="0.35">
      <c r="E91"/>
      <c r="F91" s="321" t="s">
        <v>145</v>
      </c>
      <c r="G91" s="111">
        <v>23.5</v>
      </c>
      <c r="H91" s="112">
        <v>23.5</v>
      </c>
      <c r="K91" s="452"/>
    </row>
    <row r="92" spans="5:11" ht="16.2" thickBot="1" x14ac:dyDescent="0.35">
      <c r="E92"/>
      <c r="F92" s="321" t="s">
        <v>280</v>
      </c>
      <c r="G92" s="111">
        <v>10</v>
      </c>
      <c r="H92" s="112">
        <v>10</v>
      </c>
      <c r="I92">
        <v>200</v>
      </c>
      <c r="J92" s="158">
        <f>G92*I92/1000</f>
        <v>2</v>
      </c>
      <c r="K92" s="452"/>
    </row>
    <row r="93" spans="5:11" ht="16.2" thickBot="1" x14ac:dyDescent="0.35">
      <c r="E93"/>
      <c r="F93" s="330" t="s">
        <v>281</v>
      </c>
      <c r="G93" s="116" t="s">
        <v>147</v>
      </c>
      <c r="H93" s="117">
        <v>123.75</v>
      </c>
      <c r="K93" s="452"/>
    </row>
    <row r="94" spans="5:11" ht="16.2" thickBot="1" x14ac:dyDescent="0.35">
      <c r="E94"/>
      <c r="F94" s="321" t="s">
        <v>148</v>
      </c>
      <c r="G94" s="460">
        <v>6.25</v>
      </c>
      <c r="H94" s="112">
        <v>6.25</v>
      </c>
      <c r="I94">
        <v>1100</v>
      </c>
      <c r="J94" s="158">
        <f>G94*I94/1000</f>
        <v>6.875</v>
      </c>
      <c r="K94" s="452"/>
    </row>
    <row r="95" spans="5:11" ht="15.6" x14ac:dyDescent="0.3">
      <c r="K95" s="452"/>
    </row>
    <row r="96" spans="5:11" ht="21" x14ac:dyDescent="0.4">
      <c r="F96" s="455" t="s">
        <v>458</v>
      </c>
      <c r="K96" s="452"/>
    </row>
    <row r="97" spans="5:11" ht="15.6" x14ac:dyDescent="0.3">
      <c r="E97"/>
      <c r="F97" s="303" t="s">
        <v>282</v>
      </c>
      <c r="G97" s="159">
        <v>200</v>
      </c>
      <c r="H97" s="159"/>
      <c r="I97">
        <v>64</v>
      </c>
      <c r="K97" s="453">
        <f>G97*I97/1000</f>
        <v>12.8</v>
      </c>
    </row>
    <row r="98" spans="5:11" ht="15.6" x14ac:dyDescent="0.3">
      <c r="K98" s="452"/>
    </row>
    <row r="99" spans="5:11" ht="21" x14ac:dyDescent="0.4">
      <c r="F99" s="455" t="s">
        <v>533</v>
      </c>
      <c r="K99" s="452"/>
    </row>
    <row r="100" spans="5:11" ht="15.6" x14ac:dyDescent="0.3">
      <c r="E100"/>
      <c r="F100" s="303" t="s">
        <v>14</v>
      </c>
      <c r="G100" s="461">
        <v>60</v>
      </c>
      <c r="I100">
        <v>35.9</v>
      </c>
      <c r="K100" s="453">
        <f>G100*I100/1000</f>
        <v>2.1539999999999999</v>
      </c>
    </row>
    <row r="101" spans="5:11" ht="15.6" x14ac:dyDescent="0.3">
      <c r="K101" s="452"/>
    </row>
    <row r="102" spans="5:11" ht="15.6" x14ac:dyDescent="0.3">
      <c r="K102" s="452"/>
    </row>
    <row r="103" spans="5:11" ht="21.6" thickBot="1" x14ac:dyDescent="0.45">
      <c r="F103" s="455" t="s">
        <v>540</v>
      </c>
      <c r="K103" s="452"/>
    </row>
    <row r="104" spans="5:11" ht="15" thickBot="1" x14ac:dyDescent="0.35">
      <c r="E104" s="447" t="s">
        <v>532</v>
      </c>
      <c r="F104" s="303" t="s">
        <v>525</v>
      </c>
      <c r="G104">
        <v>200</v>
      </c>
      <c r="H104">
        <v>200</v>
      </c>
      <c r="I104">
        <v>74</v>
      </c>
      <c r="K104" s="521">
        <f>G104*I104/1000</f>
        <v>14.8</v>
      </c>
    </row>
    <row r="105" spans="5:11" x14ac:dyDescent="0.3">
      <c r="E105"/>
      <c r="K105" s="508"/>
    </row>
    <row r="106" spans="5:11" x14ac:dyDescent="0.3">
      <c r="E106"/>
      <c r="F106" s="303" t="s">
        <v>555</v>
      </c>
      <c r="G106">
        <v>65</v>
      </c>
      <c r="I106">
        <v>20.32</v>
      </c>
      <c r="K106" s="507">
        <f>I106</f>
        <v>20.32</v>
      </c>
    </row>
    <row r="107" spans="5:11" ht="11.4" customHeight="1" x14ac:dyDescent="0.3">
      <c r="K107" s="452"/>
    </row>
    <row r="108" spans="5:11" ht="15.6" customHeight="1" thickBot="1" x14ac:dyDescent="0.35">
      <c r="K108" s="452"/>
    </row>
    <row r="109" spans="5:11" s="272" customFormat="1" ht="21.6" thickBot="1" x14ac:dyDescent="0.45">
      <c r="E109" s="331"/>
      <c r="F109" s="464" t="s">
        <v>163</v>
      </c>
      <c r="K109" s="462">
        <f>K118+K132+K135+K148+K158+K161+K170+K187+K204+K218+K222+K233</f>
        <v>214.42340879999998</v>
      </c>
    </row>
    <row r="110" spans="5:11" ht="15" thickBot="1" x14ac:dyDescent="0.35"/>
    <row r="111" spans="5:11" ht="21.6" thickBot="1" x14ac:dyDescent="0.35">
      <c r="E111" s="447" t="s">
        <v>453</v>
      </c>
      <c r="F111" s="456" t="s">
        <v>460</v>
      </c>
      <c r="I111" s="414"/>
      <c r="J111" s="158"/>
      <c r="K111" s="277"/>
    </row>
    <row r="112" spans="5:11" x14ac:dyDescent="0.3">
      <c r="F112" s="332" t="s">
        <v>129</v>
      </c>
      <c r="I112" s="96"/>
      <c r="K112" s="277"/>
    </row>
    <row r="113" spans="5:11" x14ac:dyDescent="0.3">
      <c r="F113" s="310"/>
      <c r="I113" s="96"/>
      <c r="K113" s="277"/>
    </row>
    <row r="114" spans="5:11" x14ac:dyDescent="0.3">
      <c r="F114" s="333" t="s">
        <v>130</v>
      </c>
      <c r="I114" s="96"/>
      <c r="K114" s="277"/>
    </row>
    <row r="115" spans="5:11" x14ac:dyDescent="0.3">
      <c r="F115" s="334" t="s">
        <v>131</v>
      </c>
      <c r="I115" s="96"/>
      <c r="K115" s="277"/>
    </row>
    <row r="116" spans="5:11" x14ac:dyDescent="0.3">
      <c r="F116" s="334" t="s">
        <v>132</v>
      </c>
      <c r="I116" s="96"/>
      <c r="K116" s="277"/>
    </row>
    <row r="117" spans="5:11" x14ac:dyDescent="0.3">
      <c r="F117" s="332" t="s">
        <v>206</v>
      </c>
      <c r="I117" s="96"/>
      <c r="K117" s="277"/>
    </row>
    <row r="118" spans="5:11" ht="16.2" thickBot="1" x14ac:dyDescent="0.35">
      <c r="F118" s="306" t="s">
        <v>136</v>
      </c>
      <c r="I118" s="96"/>
      <c r="J118" s="158"/>
      <c r="K118" s="278">
        <f>J120+J121+J123+J124+J125+J126+J128+J129+J130</f>
        <v>76.800759999999997</v>
      </c>
    </row>
    <row r="119" spans="5:11" ht="15" thickBot="1" x14ac:dyDescent="0.35">
      <c r="F119" s="307" t="s">
        <v>137</v>
      </c>
      <c r="G119" s="106" t="s">
        <v>138</v>
      </c>
      <c r="H119" s="107" t="s">
        <v>139</v>
      </c>
      <c r="I119" s="211" t="s">
        <v>140</v>
      </c>
      <c r="J119" s="212" t="s">
        <v>141</v>
      </c>
      <c r="K119" s="277"/>
    </row>
    <row r="120" spans="5:11" ht="15" thickBot="1" x14ac:dyDescent="0.35">
      <c r="F120" s="335" t="s">
        <v>168</v>
      </c>
      <c r="G120" s="111">
        <v>188</v>
      </c>
      <c r="H120" s="112">
        <v>186</v>
      </c>
      <c r="I120" s="214">
        <v>318</v>
      </c>
      <c r="J120" s="215">
        <f>I120*G120/1000</f>
        <v>59.783999999999999</v>
      </c>
      <c r="K120" s="277"/>
    </row>
    <row r="121" spans="5:11" ht="15" thickBot="1" x14ac:dyDescent="0.35">
      <c r="F121" s="335" t="s">
        <v>169</v>
      </c>
      <c r="G121" s="111">
        <v>12.94</v>
      </c>
      <c r="H121" s="112">
        <v>12.94</v>
      </c>
      <c r="I121" s="142">
        <v>46</v>
      </c>
      <c r="J121" s="215">
        <f t="shared" ref="J121:J124" si="2">I121*G121/1000</f>
        <v>0.59523999999999999</v>
      </c>
      <c r="K121" s="277"/>
    </row>
    <row r="122" spans="5:11" ht="15" thickBot="1" x14ac:dyDescent="0.35">
      <c r="F122" s="335" t="s">
        <v>461</v>
      </c>
      <c r="G122" s="111">
        <v>16</v>
      </c>
      <c r="H122" s="112">
        <v>16</v>
      </c>
      <c r="I122" s="142"/>
      <c r="J122" s="215">
        <f t="shared" si="2"/>
        <v>0</v>
      </c>
      <c r="K122" s="277"/>
    </row>
    <row r="123" spans="5:11" ht="15" thickBot="1" x14ac:dyDescent="0.35">
      <c r="F123" s="335" t="s">
        <v>155</v>
      </c>
      <c r="G123" s="111">
        <v>48</v>
      </c>
      <c r="H123" s="112">
        <v>48</v>
      </c>
      <c r="I123" s="113"/>
      <c r="J123" s="215">
        <f t="shared" si="2"/>
        <v>0</v>
      </c>
      <c r="K123" s="277"/>
    </row>
    <row r="124" spans="5:11" ht="15" customHeight="1" thickBot="1" x14ac:dyDescent="0.35">
      <c r="F124" s="335" t="s">
        <v>207</v>
      </c>
      <c r="G124" s="111">
        <v>48</v>
      </c>
      <c r="H124" s="112">
        <v>48</v>
      </c>
      <c r="I124" s="156">
        <v>69</v>
      </c>
      <c r="J124" s="215">
        <f t="shared" si="2"/>
        <v>3.3119999999999998</v>
      </c>
      <c r="K124" s="277"/>
    </row>
    <row r="125" spans="5:11" ht="15" thickBot="1" x14ac:dyDescent="0.35">
      <c r="F125" s="335" t="s">
        <v>142</v>
      </c>
      <c r="G125" s="111">
        <v>6</v>
      </c>
      <c r="H125" s="112">
        <v>6</v>
      </c>
      <c r="I125" s="156">
        <v>245</v>
      </c>
      <c r="J125" s="215">
        <f>G125*I125/1000</f>
        <v>1.47</v>
      </c>
      <c r="K125" s="277"/>
    </row>
    <row r="126" spans="5:11" ht="15" thickBot="1" x14ac:dyDescent="0.35">
      <c r="E126"/>
      <c r="F126" s="335" t="s">
        <v>158</v>
      </c>
      <c r="G126" s="111">
        <v>12.94</v>
      </c>
      <c r="H126" s="112">
        <v>12.94</v>
      </c>
      <c r="I126" s="156">
        <v>80</v>
      </c>
      <c r="J126" s="215">
        <f t="shared" ref="J126:J129" si="3">I126*G126/1000</f>
        <v>1.0352000000000001</v>
      </c>
      <c r="K126" s="277"/>
    </row>
    <row r="127" spans="5:11" ht="15" thickBot="1" x14ac:dyDescent="0.35">
      <c r="E127"/>
      <c r="F127" s="335" t="s">
        <v>462</v>
      </c>
      <c r="G127" s="111">
        <v>0</v>
      </c>
      <c r="H127" s="112">
        <v>0</v>
      </c>
      <c r="I127" s="156">
        <v>0</v>
      </c>
      <c r="J127" s="215">
        <f>I127*G127/1000</f>
        <v>0</v>
      </c>
      <c r="K127" s="277"/>
    </row>
    <row r="128" spans="5:11" ht="15" thickBot="1" x14ac:dyDescent="0.35">
      <c r="E128"/>
      <c r="F128" s="335" t="s">
        <v>208</v>
      </c>
      <c r="G128" s="111">
        <v>6.94</v>
      </c>
      <c r="H128" s="112">
        <v>6.94</v>
      </c>
      <c r="I128" s="156">
        <v>228</v>
      </c>
      <c r="J128" s="215">
        <f t="shared" si="3"/>
        <v>1.5823200000000002</v>
      </c>
      <c r="K128" s="277"/>
    </row>
    <row r="129" spans="5:11" ht="15" thickBot="1" x14ac:dyDescent="0.35">
      <c r="E129"/>
      <c r="F129" s="335" t="s">
        <v>209</v>
      </c>
      <c r="G129" s="111">
        <v>6.94</v>
      </c>
      <c r="H129" s="112">
        <v>6.94</v>
      </c>
      <c r="I129" s="156">
        <v>200</v>
      </c>
      <c r="J129" s="133">
        <f t="shared" si="3"/>
        <v>1.3879999999999999</v>
      </c>
      <c r="K129" s="277"/>
    </row>
    <row r="130" spans="5:11" ht="15" thickBot="1" x14ac:dyDescent="0.35">
      <c r="E130"/>
      <c r="F130" s="335" t="s">
        <v>148</v>
      </c>
      <c r="G130" s="111">
        <v>6.94</v>
      </c>
      <c r="H130" s="112">
        <v>6.94</v>
      </c>
      <c r="I130" s="113">
        <v>1100</v>
      </c>
      <c r="J130" s="133">
        <f>I130*G130/1000</f>
        <v>7.6340000000000003</v>
      </c>
      <c r="K130" s="277"/>
    </row>
    <row r="131" spans="5:11" x14ac:dyDescent="0.3">
      <c r="E131"/>
      <c r="F131" s="310"/>
      <c r="I131" s="96"/>
      <c r="K131" s="277"/>
    </row>
    <row r="132" spans="5:11" x14ac:dyDescent="0.3">
      <c r="E132"/>
      <c r="F132" s="310" t="s">
        <v>174</v>
      </c>
      <c r="G132" s="90">
        <v>26</v>
      </c>
      <c r="H132" s="479"/>
      <c r="I132" s="480">
        <v>150</v>
      </c>
      <c r="J132" s="133">
        <f>I132*G132/1000</f>
        <v>3.9</v>
      </c>
      <c r="K132" s="278">
        <f>J132</f>
        <v>3.9</v>
      </c>
    </row>
    <row r="133" spans="5:11" x14ac:dyDescent="0.3">
      <c r="E133"/>
      <c r="F133" s="310"/>
      <c r="H133" s="159"/>
      <c r="I133" s="96"/>
      <c r="J133" s="158"/>
      <c r="K133" s="277"/>
    </row>
    <row r="134" spans="5:11" x14ac:dyDescent="0.3">
      <c r="E134"/>
      <c r="F134" s="310"/>
      <c r="I134" s="96"/>
      <c r="K134" s="277"/>
    </row>
    <row r="135" spans="5:11" ht="21" x14ac:dyDescent="0.3">
      <c r="E135"/>
      <c r="F135" s="465" t="s">
        <v>484</v>
      </c>
      <c r="G135" s="119"/>
      <c r="H135" s="119"/>
      <c r="I135" s="161"/>
      <c r="J135" s="129"/>
      <c r="K135" s="278">
        <f>J142+J143+J144+J145</f>
        <v>9.85</v>
      </c>
    </row>
    <row r="136" spans="5:11" x14ac:dyDescent="0.3">
      <c r="E136"/>
      <c r="F136" s="338" t="s">
        <v>166</v>
      </c>
      <c r="G136" s="119"/>
      <c r="H136" s="119"/>
      <c r="I136" s="161"/>
      <c r="J136" s="121"/>
      <c r="K136" s="277"/>
    </row>
    <row r="137" spans="5:11" x14ac:dyDescent="0.3">
      <c r="E137"/>
      <c r="F137" s="216"/>
      <c r="G137" s="119"/>
      <c r="H137" s="119"/>
      <c r="I137" s="161"/>
      <c r="J137" s="121"/>
      <c r="K137" s="277"/>
    </row>
    <row r="138" spans="5:11" x14ac:dyDescent="0.3">
      <c r="E138"/>
      <c r="F138" s="339" t="s">
        <v>167</v>
      </c>
      <c r="G138" s="119"/>
      <c r="H138" s="119"/>
      <c r="I138" s="161"/>
      <c r="J138" s="121"/>
      <c r="K138" s="277"/>
    </row>
    <row r="139" spans="5:11" x14ac:dyDescent="0.3">
      <c r="E139"/>
      <c r="F139" s="340" t="s">
        <v>175</v>
      </c>
      <c r="G139" s="119"/>
      <c r="H139" s="119"/>
      <c r="I139" s="161"/>
      <c r="J139" s="121"/>
      <c r="K139" s="277"/>
    </row>
    <row r="140" spans="5:11" ht="15.6" x14ac:dyDescent="0.3">
      <c r="E140"/>
      <c r="F140" s="312" t="s">
        <v>136</v>
      </c>
      <c r="G140" s="119"/>
      <c r="H140" s="119"/>
      <c r="I140" s="161"/>
      <c r="J140" s="121"/>
      <c r="K140" s="277"/>
    </row>
    <row r="141" spans="5:11" x14ac:dyDescent="0.3">
      <c r="E141"/>
      <c r="F141" s="341" t="s">
        <v>137</v>
      </c>
      <c r="G141" s="167" t="s">
        <v>138</v>
      </c>
      <c r="H141" s="167" t="s">
        <v>139</v>
      </c>
      <c r="I141" s="161"/>
      <c r="J141" s="121"/>
      <c r="K141" s="277"/>
    </row>
    <row r="142" spans="5:11" x14ac:dyDescent="0.3">
      <c r="E142"/>
      <c r="F142" s="342" t="s">
        <v>485</v>
      </c>
      <c r="G142" s="169">
        <v>3</v>
      </c>
      <c r="H142" s="169">
        <v>3</v>
      </c>
      <c r="I142" s="161" t="s">
        <v>562</v>
      </c>
      <c r="J142" s="129">
        <f>G142*I142/1000</f>
        <v>1.35</v>
      </c>
      <c r="K142" s="277"/>
    </row>
    <row r="143" spans="5:11" x14ac:dyDescent="0.3">
      <c r="E143"/>
      <c r="F143" s="342" t="s">
        <v>144</v>
      </c>
      <c r="G143" s="169">
        <v>100</v>
      </c>
      <c r="H143" s="169">
        <v>100</v>
      </c>
      <c r="I143" s="161" t="s">
        <v>553</v>
      </c>
      <c r="J143" s="129">
        <f t="shared" ref="J143:J145" si="4">G143*I143/1000</f>
        <v>6.9</v>
      </c>
      <c r="K143" s="277"/>
    </row>
    <row r="144" spans="5:11" x14ac:dyDescent="0.3">
      <c r="E144"/>
      <c r="F144" s="342" t="s">
        <v>155</v>
      </c>
      <c r="G144" s="169">
        <v>110</v>
      </c>
      <c r="H144" s="169">
        <v>110</v>
      </c>
      <c r="I144" s="161" t="s">
        <v>486</v>
      </c>
      <c r="J144" s="129">
        <f t="shared" si="4"/>
        <v>0</v>
      </c>
      <c r="K144" s="277"/>
    </row>
    <row r="145" spans="5:11" x14ac:dyDescent="0.3">
      <c r="E145"/>
      <c r="F145" s="342" t="s">
        <v>158</v>
      </c>
      <c r="G145" s="169">
        <v>20</v>
      </c>
      <c r="H145" s="169">
        <v>20</v>
      </c>
      <c r="I145" s="161" t="s">
        <v>552</v>
      </c>
      <c r="J145" s="129">
        <f t="shared" si="4"/>
        <v>1.6</v>
      </c>
      <c r="K145" s="277"/>
    </row>
    <row r="146" spans="5:11" x14ac:dyDescent="0.3">
      <c r="E146"/>
      <c r="F146" s="310"/>
      <c r="I146" s="96"/>
      <c r="K146" s="277"/>
    </row>
    <row r="147" spans="5:11" x14ac:dyDescent="0.3">
      <c r="E147"/>
      <c r="F147" s="310"/>
      <c r="I147" s="96"/>
      <c r="K147" s="277"/>
    </row>
    <row r="148" spans="5:11" ht="22.5" customHeight="1" x14ac:dyDescent="0.3">
      <c r="E148"/>
      <c r="F148" s="666" t="s">
        <v>464</v>
      </c>
      <c r="G148" s="666"/>
      <c r="H148" s="666"/>
      <c r="I148" s="666"/>
      <c r="J148" s="666"/>
      <c r="K148" s="278">
        <f>K151+K153+K154</f>
        <v>16.206250000000001</v>
      </c>
    </row>
    <row r="149" spans="5:11" ht="15" thickBot="1" x14ac:dyDescent="0.35">
      <c r="E149"/>
      <c r="F149" s="310"/>
      <c r="I149" s="96"/>
      <c r="K149" s="277"/>
    </row>
    <row r="150" spans="5:11" ht="15" thickBot="1" x14ac:dyDescent="0.35">
      <c r="E150"/>
      <c r="F150" s="207" t="s">
        <v>137</v>
      </c>
      <c r="G150" s="262" t="s">
        <v>138</v>
      </c>
      <c r="H150" s="263" t="s">
        <v>139</v>
      </c>
      <c r="I150" s="197"/>
      <c r="J150" s="135"/>
      <c r="K150" s="277"/>
    </row>
    <row r="151" spans="5:11" ht="15" thickBot="1" x14ac:dyDescent="0.35">
      <c r="E151"/>
      <c r="F151" s="195" t="s">
        <v>148</v>
      </c>
      <c r="G151" s="260">
        <v>12.5</v>
      </c>
      <c r="H151" s="261">
        <v>12.5</v>
      </c>
      <c r="I151" s="197">
        <v>1100</v>
      </c>
      <c r="J151" s="135">
        <f>G151*I151/1000</f>
        <v>13.75</v>
      </c>
      <c r="K151" s="277">
        <f>J151</f>
        <v>13.75</v>
      </c>
    </row>
    <row r="152" spans="5:11" ht="15" hidden="1" thickBot="1" x14ac:dyDescent="0.35">
      <c r="E152"/>
      <c r="F152" s="195" t="s">
        <v>202</v>
      </c>
      <c r="G152" s="260">
        <v>12.5</v>
      </c>
      <c r="H152" s="261">
        <v>12.5</v>
      </c>
      <c r="I152" s="197"/>
      <c r="J152" s="135"/>
      <c r="K152" s="277"/>
    </row>
    <row r="153" spans="5:11" ht="15" thickBot="1" x14ac:dyDescent="0.35">
      <c r="E153"/>
      <c r="F153" s="195" t="s">
        <v>184</v>
      </c>
      <c r="G153" s="260">
        <v>37.5</v>
      </c>
      <c r="H153" s="260">
        <v>37.5</v>
      </c>
      <c r="I153" s="120" t="s">
        <v>563</v>
      </c>
      <c r="J153" s="135">
        <f>G153*I153/1000</f>
        <v>2.4562499999999998</v>
      </c>
      <c r="K153" s="277">
        <f>J153</f>
        <v>2.4562499999999998</v>
      </c>
    </row>
    <row r="154" spans="5:11" ht="15" thickBot="1" x14ac:dyDescent="0.35">
      <c r="E154"/>
      <c r="F154" s="195" t="s">
        <v>203</v>
      </c>
      <c r="G154" s="260">
        <v>37.5</v>
      </c>
      <c r="H154" s="260">
        <v>37.5</v>
      </c>
      <c r="I154" s="197"/>
      <c r="J154" s="135">
        <f>G154*I154/1000</f>
        <v>0</v>
      </c>
      <c r="K154" s="277">
        <f>J154</f>
        <v>0</v>
      </c>
    </row>
    <row r="155" spans="5:11" x14ac:dyDescent="0.3">
      <c r="J155" s="135"/>
      <c r="K155" s="448"/>
    </row>
    <row r="156" spans="5:11" x14ac:dyDescent="0.3">
      <c r="J156" s="135"/>
      <c r="K156" s="448"/>
    </row>
    <row r="157" spans="5:11" ht="21" hidden="1" x14ac:dyDescent="0.4">
      <c r="F157" s="455" t="s">
        <v>466</v>
      </c>
      <c r="J157" s="135"/>
      <c r="K157" s="448"/>
    </row>
    <row r="158" spans="5:11" hidden="1" x14ac:dyDescent="0.3">
      <c r="F158" s="310" t="s">
        <v>467</v>
      </c>
      <c r="H158">
        <v>100</v>
      </c>
      <c r="I158">
        <v>320</v>
      </c>
      <c r="J158" s="135">
        <f>G158*I158/1000</f>
        <v>0</v>
      </c>
      <c r="K158" s="432">
        <f>G158*I158/1000</f>
        <v>0</v>
      </c>
    </row>
    <row r="159" spans="5:11" ht="15" thickBot="1" x14ac:dyDescent="0.35">
      <c r="K159" s="448"/>
    </row>
    <row r="160" spans="5:11" ht="21.6" thickBot="1" x14ac:dyDescent="0.45">
      <c r="E160" s="447" t="s">
        <v>455</v>
      </c>
      <c r="F160" s="455" t="s">
        <v>468</v>
      </c>
      <c r="K160" s="448"/>
    </row>
    <row r="161" spans="5:11" ht="17.399999999999999" x14ac:dyDescent="0.3">
      <c r="F161" s="343" t="s">
        <v>283</v>
      </c>
      <c r="G161" s="84"/>
      <c r="H161" s="84"/>
      <c r="K161" s="432">
        <f>J166+J167</f>
        <v>11.8</v>
      </c>
    </row>
    <row r="162" spans="5:11" x14ac:dyDescent="0.3">
      <c r="E162"/>
      <c r="F162" s="344"/>
      <c r="G162" s="84"/>
      <c r="H162" s="84"/>
      <c r="K162" s="448"/>
    </row>
    <row r="163" spans="5:11" ht="31.5" customHeight="1" x14ac:dyDescent="0.3">
      <c r="E163"/>
      <c r="F163" s="345"/>
      <c r="G163" s="621" t="s">
        <v>285</v>
      </c>
      <c r="H163" s="621"/>
      <c r="K163" s="448"/>
    </row>
    <row r="164" spans="5:11" ht="15.6" x14ac:dyDescent="0.3">
      <c r="E164"/>
      <c r="F164" s="346"/>
      <c r="G164" s="621" t="s">
        <v>286</v>
      </c>
      <c r="H164" s="621"/>
      <c r="K164" s="448"/>
    </row>
    <row r="165" spans="5:11" ht="15.6" x14ac:dyDescent="0.3">
      <c r="E165"/>
      <c r="F165" s="345" t="s">
        <v>284</v>
      </c>
      <c r="G165" s="11" t="s">
        <v>138</v>
      </c>
      <c r="H165" s="11" t="s">
        <v>139</v>
      </c>
      <c r="K165" s="448"/>
    </row>
    <row r="166" spans="5:11" ht="15.6" x14ac:dyDescent="0.3">
      <c r="E166"/>
      <c r="F166" s="345" t="s">
        <v>287</v>
      </c>
      <c r="G166" s="560">
        <v>118</v>
      </c>
      <c r="H166" s="560">
        <v>100</v>
      </c>
      <c r="I166">
        <v>100</v>
      </c>
      <c r="J166">
        <f>G166*I166/1000</f>
        <v>11.8</v>
      </c>
      <c r="K166" s="448"/>
    </row>
    <row r="167" spans="5:11" ht="15.6" hidden="1" x14ac:dyDescent="0.3">
      <c r="E167"/>
      <c r="F167" s="345" t="s">
        <v>320</v>
      </c>
      <c r="G167" s="560"/>
      <c r="H167" s="560"/>
      <c r="J167">
        <f>G167*I167/1000</f>
        <v>0</v>
      </c>
      <c r="K167" s="448"/>
    </row>
    <row r="168" spans="5:11" ht="15.6" x14ac:dyDescent="0.3">
      <c r="E168"/>
      <c r="F168" s="345" t="s">
        <v>288</v>
      </c>
      <c r="G168" s="264"/>
      <c r="H168" s="560">
        <v>100</v>
      </c>
      <c r="K168" s="448"/>
    </row>
    <row r="169" spans="5:11" x14ac:dyDescent="0.3">
      <c r="K169" s="448"/>
    </row>
    <row r="170" spans="5:11" ht="21" x14ac:dyDescent="0.3">
      <c r="E170"/>
      <c r="F170" s="456" t="s">
        <v>469</v>
      </c>
      <c r="K170" s="432">
        <f>J177+J178+J179+J180+J181+J182</f>
        <v>8.6983999999999995</v>
      </c>
    </row>
    <row r="171" spans="5:11" x14ac:dyDescent="0.3">
      <c r="E171"/>
      <c r="F171" s="324" t="s">
        <v>267</v>
      </c>
      <c r="K171" s="448"/>
    </row>
    <row r="172" spans="5:11" x14ac:dyDescent="0.3">
      <c r="E172"/>
      <c r="F172" s="324" t="s">
        <v>166</v>
      </c>
      <c r="K172" s="448"/>
    </row>
    <row r="173" spans="5:11" x14ac:dyDescent="0.3">
      <c r="K173" s="448"/>
    </row>
    <row r="174" spans="5:11" x14ac:dyDescent="0.3">
      <c r="E174"/>
      <c r="F174" s="325" t="s">
        <v>167</v>
      </c>
      <c r="K174" s="448"/>
    </row>
    <row r="175" spans="5:11" ht="15" thickBot="1" x14ac:dyDescent="0.35">
      <c r="E175"/>
      <c r="F175" s="322" t="s">
        <v>252</v>
      </c>
      <c r="K175" s="448"/>
    </row>
    <row r="176" spans="5:11" ht="15" thickBot="1" x14ac:dyDescent="0.35">
      <c r="E176"/>
      <c r="F176" s="323" t="s">
        <v>137</v>
      </c>
      <c r="G176" s="249" t="s">
        <v>138</v>
      </c>
      <c r="H176" s="250" t="s">
        <v>139</v>
      </c>
      <c r="K176" s="448"/>
    </row>
    <row r="177" spans="5:11" ht="15" thickBot="1" x14ac:dyDescent="0.35">
      <c r="E177"/>
      <c r="F177" s="321" t="s">
        <v>289</v>
      </c>
      <c r="G177" s="251">
        <v>62.5</v>
      </c>
      <c r="H177" s="252">
        <v>50</v>
      </c>
      <c r="I177">
        <v>55</v>
      </c>
      <c r="J177">
        <f>G177*I177/1000</f>
        <v>3.4375</v>
      </c>
      <c r="K177" s="448"/>
    </row>
    <row r="178" spans="5:11" ht="15" thickBot="1" x14ac:dyDescent="0.35">
      <c r="E178"/>
      <c r="F178" s="321" t="s">
        <v>253</v>
      </c>
      <c r="G178" s="251">
        <v>40</v>
      </c>
      <c r="H178" s="252">
        <v>30</v>
      </c>
      <c r="I178">
        <v>70</v>
      </c>
      <c r="J178">
        <f t="shared" ref="J178:J182" si="5">G178*I178/1000</f>
        <v>2.8</v>
      </c>
      <c r="K178" s="448"/>
    </row>
    <row r="179" spans="5:11" ht="15" thickBot="1" x14ac:dyDescent="0.35">
      <c r="F179" s="321" t="s">
        <v>259</v>
      </c>
      <c r="G179" s="251">
        <v>15.75</v>
      </c>
      <c r="H179" s="252">
        <v>12.5</v>
      </c>
      <c r="I179">
        <v>40</v>
      </c>
      <c r="J179">
        <f t="shared" si="5"/>
        <v>0.63</v>
      </c>
      <c r="K179" s="448"/>
    </row>
    <row r="180" spans="5:11" ht="15" thickBot="1" x14ac:dyDescent="0.35">
      <c r="F180" s="321" t="s">
        <v>260</v>
      </c>
      <c r="G180" s="251">
        <v>12</v>
      </c>
      <c r="H180" s="252">
        <v>10</v>
      </c>
      <c r="I180">
        <v>35</v>
      </c>
      <c r="J180">
        <f t="shared" si="5"/>
        <v>0.42</v>
      </c>
      <c r="K180" s="448"/>
    </row>
    <row r="181" spans="5:11" ht="15" thickBot="1" x14ac:dyDescent="0.35">
      <c r="F181" s="321" t="s">
        <v>290</v>
      </c>
      <c r="G181" s="251">
        <v>2.5</v>
      </c>
      <c r="H181" s="252">
        <v>2.5</v>
      </c>
      <c r="I181">
        <v>210</v>
      </c>
      <c r="J181">
        <f t="shared" si="5"/>
        <v>0.52500000000000002</v>
      </c>
      <c r="K181" s="448"/>
    </row>
    <row r="182" spans="5:11" ht="15" thickBot="1" x14ac:dyDescent="0.35">
      <c r="F182" s="321" t="s">
        <v>250</v>
      </c>
      <c r="G182" s="251">
        <v>5</v>
      </c>
      <c r="H182" s="252">
        <v>5</v>
      </c>
      <c r="I182">
        <v>177.18</v>
      </c>
      <c r="J182">
        <f t="shared" si="5"/>
        <v>0.88590000000000013</v>
      </c>
      <c r="K182" s="448"/>
    </row>
    <row r="183" spans="5:11" ht="15" thickBot="1" x14ac:dyDescent="0.35">
      <c r="F183" s="321" t="s">
        <v>291</v>
      </c>
      <c r="G183" s="251">
        <v>200</v>
      </c>
      <c r="H183" s="252">
        <v>200</v>
      </c>
      <c r="K183" s="448"/>
    </row>
    <row r="184" spans="5:11" ht="15" thickBot="1" x14ac:dyDescent="0.35">
      <c r="F184" s="321" t="s">
        <v>263</v>
      </c>
      <c r="G184" s="251">
        <v>200</v>
      </c>
      <c r="H184" s="252">
        <v>200</v>
      </c>
      <c r="K184" s="448"/>
    </row>
    <row r="185" spans="5:11" ht="15" thickBot="1" x14ac:dyDescent="0.35">
      <c r="F185" s="321" t="s">
        <v>145</v>
      </c>
      <c r="G185" s="251">
        <v>200</v>
      </c>
      <c r="H185" s="252">
        <v>200</v>
      </c>
      <c r="K185" s="448"/>
    </row>
    <row r="186" spans="5:11" x14ac:dyDescent="0.3">
      <c r="K186" s="448"/>
    </row>
    <row r="187" spans="5:11" ht="21" x14ac:dyDescent="0.3">
      <c r="E187"/>
      <c r="F187" s="470" t="s">
        <v>475</v>
      </c>
      <c r="G187" s="84"/>
      <c r="H187" s="84"/>
      <c r="K187" s="432">
        <f>J193+J194+J195+J197+J198+J199+J200+J201</f>
        <v>44.698998799999998</v>
      </c>
    </row>
    <row r="188" spans="5:11" ht="14.4" customHeight="1" x14ac:dyDescent="0.3">
      <c r="E188"/>
      <c r="F188" s="467" t="s">
        <v>137</v>
      </c>
      <c r="G188" s="268" t="s">
        <v>138</v>
      </c>
      <c r="H188" s="268" t="s">
        <v>139</v>
      </c>
      <c r="K188" s="448"/>
    </row>
    <row r="189" spans="5:11" ht="14.4" customHeight="1" x14ac:dyDescent="0.3">
      <c r="E189"/>
      <c r="F189" s="467" t="s">
        <v>472</v>
      </c>
      <c r="G189" s="466" t="s">
        <v>470</v>
      </c>
      <c r="H189" s="466">
        <v>100</v>
      </c>
      <c r="K189" s="448"/>
    </row>
    <row r="190" spans="5:11" ht="14.4" customHeight="1" x14ac:dyDescent="0.3">
      <c r="E190"/>
      <c r="F190" s="467" t="s">
        <v>471</v>
      </c>
      <c r="G190" s="466">
        <v>100</v>
      </c>
      <c r="H190" s="466">
        <v>96.66</v>
      </c>
      <c r="K190" s="448"/>
    </row>
    <row r="191" spans="5:11" ht="14.4" hidden="1" customHeight="1" x14ac:dyDescent="0.3">
      <c r="E191"/>
      <c r="F191" s="467"/>
      <c r="G191" s="466"/>
      <c r="H191" s="466"/>
      <c r="K191" s="448"/>
    </row>
    <row r="192" spans="5:11" hidden="1" x14ac:dyDescent="0.3">
      <c r="E192"/>
      <c r="F192" s="518" t="s">
        <v>293</v>
      </c>
      <c r="G192" s="466">
        <v>196.6</v>
      </c>
      <c r="H192" s="466">
        <v>174.6</v>
      </c>
      <c r="K192" s="448"/>
    </row>
    <row r="193" spans="5:11" x14ac:dyDescent="0.3">
      <c r="E193"/>
      <c r="F193" s="518" t="s">
        <v>473</v>
      </c>
      <c r="G193" s="466">
        <v>124.66</v>
      </c>
      <c r="H193" s="466">
        <v>91.34</v>
      </c>
      <c r="I193">
        <v>290</v>
      </c>
      <c r="J193" s="158">
        <f>G193*I193/1000</f>
        <v>36.151400000000002</v>
      </c>
      <c r="K193" s="448"/>
    </row>
    <row r="194" spans="5:11" x14ac:dyDescent="0.3">
      <c r="E194"/>
      <c r="F194" s="518" t="s">
        <v>250</v>
      </c>
      <c r="G194" s="466">
        <v>4</v>
      </c>
      <c r="H194" s="466">
        <v>4</v>
      </c>
      <c r="I194">
        <v>177.18</v>
      </c>
      <c r="J194" s="158">
        <f t="shared" ref="J194:J201" si="6">G194*I194/1000</f>
        <v>0.70872000000000002</v>
      </c>
      <c r="K194" s="448"/>
    </row>
    <row r="195" spans="5:11" x14ac:dyDescent="0.3">
      <c r="E195"/>
      <c r="F195" s="518" t="s">
        <v>474</v>
      </c>
      <c r="G195" s="466">
        <v>1.44</v>
      </c>
      <c r="H195" s="466">
        <v>1.44</v>
      </c>
      <c r="I195">
        <v>20</v>
      </c>
      <c r="J195" s="158">
        <f t="shared" si="6"/>
        <v>2.8799999999999996E-2</v>
      </c>
      <c r="K195" s="448"/>
    </row>
    <row r="196" spans="5:11" x14ac:dyDescent="0.3">
      <c r="E196"/>
      <c r="F196" s="351" t="s">
        <v>295</v>
      </c>
      <c r="G196" s="466" t="s">
        <v>147</v>
      </c>
      <c r="H196" s="466">
        <v>66.599999999999994</v>
      </c>
      <c r="J196" s="158"/>
      <c r="K196" s="448"/>
    </row>
    <row r="197" spans="5:11" x14ac:dyDescent="0.3">
      <c r="E197"/>
      <c r="F197" s="518" t="s">
        <v>260</v>
      </c>
      <c r="G197" s="466">
        <v>12.66</v>
      </c>
      <c r="H197" s="466">
        <v>10.66</v>
      </c>
      <c r="I197">
        <v>35</v>
      </c>
      <c r="J197" s="158">
        <f t="shared" si="6"/>
        <v>0.44310000000000005</v>
      </c>
      <c r="K197" s="448"/>
    </row>
    <row r="198" spans="5:11" x14ac:dyDescent="0.3">
      <c r="E198"/>
      <c r="F198" s="518" t="s">
        <v>259</v>
      </c>
      <c r="G198" s="466">
        <v>13.34</v>
      </c>
      <c r="H198" s="466">
        <v>10.66</v>
      </c>
      <c r="I198">
        <v>40</v>
      </c>
      <c r="J198" s="158">
        <f t="shared" si="6"/>
        <v>0.53360000000000007</v>
      </c>
      <c r="K198" s="448"/>
    </row>
    <row r="199" spans="5:11" x14ac:dyDescent="0.3">
      <c r="E199"/>
      <c r="F199" s="468" t="s">
        <v>296</v>
      </c>
      <c r="G199" s="466">
        <v>46.66</v>
      </c>
      <c r="H199" s="466">
        <v>46.66</v>
      </c>
      <c r="I199">
        <v>94</v>
      </c>
      <c r="J199" s="158">
        <f>G199*I199/1000</f>
        <v>4.3860400000000004</v>
      </c>
      <c r="K199" s="448"/>
    </row>
    <row r="200" spans="5:11" ht="14.4" customHeight="1" x14ac:dyDescent="0.3">
      <c r="E200"/>
      <c r="F200" s="468" t="s">
        <v>250</v>
      </c>
      <c r="G200" s="466">
        <v>10.66</v>
      </c>
      <c r="H200" s="466">
        <v>10.6</v>
      </c>
      <c r="I200">
        <v>177.18</v>
      </c>
      <c r="J200" s="158">
        <f t="shared" si="6"/>
        <v>1.8887388000000001</v>
      </c>
      <c r="K200" s="448"/>
    </row>
    <row r="201" spans="5:11" x14ac:dyDescent="0.3">
      <c r="F201" s="468" t="s">
        <v>297</v>
      </c>
      <c r="G201" s="466">
        <v>2.66</v>
      </c>
      <c r="H201" s="466">
        <v>2.66</v>
      </c>
      <c r="I201">
        <v>210</v>
      </c>
      <c r="J201" s="158">
        <f t="shared" si="6"/>
        <v>0.55859999999999999</v>
      </c>
      <c r="K201" s="448"/>
    </row>
    <row r="202" spans="5:11" ht="14.4" customHeight="1" x14ac:dyDescent="0.3">
      <c r="F202" s="469" t="s">
        <v>298</v>
      </c>
      <c r="G202" s="466" t="s">
        <v>147</v>
      </c>
      <c r="H202" s="466">
        <v>133.34</v>
      </c>
      <c r="K202" s="448"/>
    </row>
    <row r="203" spans="5:11" x14ac:dyDescent="0.3">
      <c r="K203" s="448"/>
    </row>
    <row r="204" spans="5:11" ht="21.6" thickBot="1" x14ac:dyDescent="0.35">
      <c r="F204" s="456" t="s">
        <v>488</v>
      </c>
      <c r="K204" s="432">
        <f>J206+J213</f>
        <v>5.2549999999999999</v>
      </c>
    </row>
    <row r="205" spans="5:11" ht="15" thickBot="1" x14ac:dyDescent="0.35">
      <c r="F205" s="323" t="s">
        <v>137</v>
      </c>
      <c r="G205" s="249" t="s">
        <v>138</v>
      </c>
      <c r="H205" s="250" t="s">
        <v>139</v>
      </c>
      <c r="K205" s="448"/>
    </row>
    <row r="206" spans="5:11" ht="15" thickBot="1" x14ac:dyDescent="0.35">
      <c r="F206" s="321" t="s">
        <v>160</v>
      </c>
      <c r="G206" s="251">
        <v>17</v>
      </c>
      <c r="H206" s="252">
        <v>7</v>
      </c>
      <c r="I206">
        <v>215</v>
      </c>
      <c r="J206">
        <f>G206*I206/1000</f>
        <v>3.6549999999999998</v>
      </c>
      <c r="K206" s="448"/>
    </row>
    <row r="207" spans="5:11" ht="15" hidden="1" thickBot="1" x14ac:dyDescent="0.35">
      <c r="F207" s="321" t="s">
        <v>301</v>
      </c>
      <c r="G207" s="251">
        <v>15</v>
      </c>
      <c r="H207" s="252">
        <v>56</v>
      </c>
      <c r="K207" s="448"/>
    </row>
    <row r="208" spans="5:11" ht="15" hidden="1" thickBot="1" x14ac:dyDescent="0.35">
      <c r="F208" s="321" t="s">
        <v>302</v>
      </c>
      <c r="G208" s="251">
        <v>30</v>
      </c>
      <c r="H208" s="252">
        <v>45</v>
      </c>
      <c r="K208" s="448"/>
    </row>
    <row r="209" spans="5:11" ht="15" hidden="1" thickBot="1" x14ac:dyDescent="0.35">
      <c r="F209" s="321" t="s">
        <v>303</v>
      </c>
      <c r="G209" s="251">
        <v>20</v>
      </c>
      <c r="H209" s="252">
        <v>37</v>
      </c>
      <c r="K209" s="448"/>
    </row>
    <row r="210" spans="5:11" ht="15" hidden="1" thickBot="1" x14ac:dyDescent="0.35">
      <c r="F210" s="321" t="s">
        <v>304</v>
      </c>
      <c r="G210" s="251">
        <v>25</v>
      </c>
      <c r="H210" s="252">
        <v>46</v>
      </c>
      <c r="K210" s="448"/>
    </row>
    <row r="211" spans="5:11" ht="15" hidden="1" thickBot="1" x14ac:dyDescent="0.35">
      <c r="F211" s="321" t="s">
        <v>305</v>
      </c>
      <c r="G211" s="251">
        <v>20</v>
      </c>
      <c r="H211" s="252">
        <v>32</v>
      </c>
      <c r="K211" s="448"/>
    </row>
    <row r="212" spans="5:11" ht="15" hidden="1" thickBot="1" x14ac:dyDescent="0.35">
      <c r="F212" s="326" t="s">
        <v>306</v>
      </c>
      <c r="G212" s="253" t="s">
        <v>147</v>
      </c>
      <c r="H212" s="269" t="s">
        <v>147</v>
      </c>
      <c r="K212" s="448"/>
    </row>
    <row r="213" spans="5:11" ht="15" thickBot="1" x14ac:dyDescent="0.35">
      <c r="F213" s="321" t="s">
        <v>158</v>
      </c>
      <c r="G213" s="251">
        <v>20</v>
      </c>
      <c r="H213" s="252">
        <v>20</v>
      </c>
      <c r="I213">
        <v>80</v>
      </c>
      <c r="J213">
        <f>G213*I213/1000</f>
        <v>1.6</v>
      </c>
      <c r="K213" s="448"/>
    </row>
    <row r="214" spans="5:11" ht="15" hidden="1" thickBot="1" x14ac:dyDescent="0.35">
      <c r="F214" s="321" t="s">
        <v>308</v>
      </c>
      <c r="G214" s="251">
        <v>0</v>
      </c>
      <c r="H214" s="252">
        <v>0</v>
      </c>
      <c r="I214">
        <v>600</v>
      </c>
      <c r="J214">
        <f>G214*I214/1000</f>
        <v>0</v>
      </c>
      <c r="K214" s="448"/>
    </row>
    <row r="215" spans="5:11" ht="15" thickBot="1" x14ac:dyDescent="0.35">
      <c r="F215" s="321" t="s">
        <v>155</v>
      </c>
      <c r="G215" s="251">
        <v>214</v>
      </c>
      <c r="H215" s="252">
        <v>214</v>
      </c>
      <c r="K215" s="448"/>
    </row>
    <row r="216" spans="5:11" x14ac:dyDescent="0.3">
      <c r="K216" s="448"/>
    </row>
    <row r="217" spans="5:11" ht="21" x14ac:dyDescent="0.4">
      <c r="F217" s="455" t="s">
        <v>538</v>
      </c>
      <c r="K217" s="448"/>
    </row>
    <row r="218" spans="5:11" x14ac:dyDescent="0.3">
      <c r="F218" s="303" t="s">
        <v>14</v>
      </c>
      <c r="G218">
        <v>60</v>
      </c>
      <c r="I218">
        <v>35.9</v>
      </c>
      <c r="K218" s="432">
        <f>G218*I218/1000</f>
        <v>2.1539999999999999</v>
      </c>
    </row>
    <row r="219" spans="5:11" x14ac:dyDescent="0.3">
      <c r="K219" s="448"/>
    </row>
    <row r="220" spans="5:11" ht="15" thickBot="1" x14ac:dyDescent="0.35">
      <c r="K220" s="448"/>
    </row>
    <row r="221" spans="5:11" ht="21.6" thickBot="1" x14ac:dyDescent="0.45">
      <c r="E221" s="447" t="s">
        <v>532</v>
      </c>
      <c r="F221" s="455" t="s">
        <v>537</v>
      </c>
      <c r="K221" s="448"/>
    </row>
    <row r="222" spans="5:11" x14ac:dyDescent="0.3">
      <c r="K222" s="432">
        <f>J226+J227+J228</f>
        <v>11.100000000000001</v>
      </c>
    </row>
    <row r="223" spans="5:11" ht="24.75" customHeight="1" x14ac:dyDescent="0.3">
      <c r="F223" s="661" t="s">
        <v>284</v>
      </c>
      <c r="G223" s="662" t="s">
        <v>285</v>
      </c>
      <c r="H223" s="663"/>
      <c r="K223"/>
    </row>
    <row r="224" spans="5:11" x14ac:dyDescent="0.3">
      <c r="F224" s="661"/>
      <c r="G224" s="664">
        <v>1</v>
      </c>
      <c r="H224" s="665"/>
      <c r="K224"/>
    </row>
    <row r="225" spans="5:11" x14ac:dyDescent="0.3">
      <c r="F225" s="661"/>
      <c r="G225" s="510" t="s">
        <v>138</v>
      </c>
      <c r="H225" s="510" t="s">
        <v>139</v>
      </c>
      <c r="K225"/>
    </row>
    <row r="226" spans="5:11" x14ac:dyDescent="0.3">
      <c r="F226" s="511" t="s">
        <v>534</v>
      </c>
      <c r="G226" s="512">
        <v>5</v>
      </c>
      <c r="H226" s="512">
        <v>5</v>
      </c>
      <c r="I226">
        <v>520</v>
      </c>
      <c r="J226">
        <f>G226*I226/1000</f>
        <v>2.6</v>
      </c>
      <c r="K226"/>
    </row>
    <row r="227" spans="5:11" x14ac:dyDescent="0.3">
      <c r="F227" s="511" t="s">
        <v>535</v>
      </c>
      <c r="G227" s="512">
        <v>20</v>
      </c>
      <c r="H227" s="512">
        <v>20</v>
      </c>
      <c r="I227">
        <v>80</v>
      </c>
      <c r="J227">
        <f>G227*I227/1000</f>
        <v>1.6</v>
      </c>
      <c r="K227"/>
    </row>
    <row r="228" spans="5:11" x14ac:dyDescent="0.3">
      <c r="F228" s="511" t="s">
        <v>536</v>
      </c>
      <c r="G228" s="512">
        <v>100</v>
      </c>
      <c r="H228" s="512">
        <v>100</v>
      </c>
      <c r="I228">
        <v>69</v>
      </c>
      <c r="J228" s="158">
        <f>G228*I228/1000</f>
        <v>6.9</v>
      </c>
      <c r="K228"/>
    </row>
    <row r="229" spans="5:11" x14ac:dyDescent="0.3">
      <c r="F229" s="511" t="s">
        <v>155</v>
      </c>
      <c r="G229" s="512">
        <v>120</v>
      </c>
      <c r="H229" s="512">
        <v>120</v>
      </c>
      <c r="K229"/>
    </row>
    <row r="230" spans="5:11" x14ac:dyDescent="0.3">
      <c r="F230" s="513" t="s">
        <v>435</v>
      </c>
      <c r="G230" s="513" t="s">
        <v>147</v>
      </c>
      <c r="H230" s="514">
        <v>200</v>
      </c>
      <c r="K230"/>
    </row>
    <row r="231" spans="5:11" x14ac:dyDescent="0.3">
      <c r="K231" s="448"/>
    </row>
    <row r="232" spans="5:11" x14ac:dyDescent="0.3">
      <c r="K232" s="448"/>
    </row>
    <row r="233" spans="5:11" x14ac:dyDescent="0.3">
      <c r="F233" s="509" t="s">
        <v>556</v>
      </c>
      <c r="G233">
        <v>65</v>
      </c>
      <c r="I233">
        <v>23.96</v>
      </c>
      <c r="K233" s="92">
        <f>I233</f>
        <v>23.96</v>
      </c>
    </row>
    <row r="234" spans="5:11" ht="15" thickBot="1" x14ac:dyDescent="0.35">
      <c r="K234" s="448"/>
    </row>
    <row r="235" spans="5:11" s="272" customFormat="1" ht="21.6" thickBot="1" x14ac:dyDescent="0.45">
      <c r="E235" s="331"/>
      <c r="F235" s="464" t="s">
        <v>176</v>
      </c>
      <c r="G235" s="472"/>
      <c r="H235" s="472"/>
      <c r="I235" s="472"/>
      <c r="J235" s="472"/>
      <c r="K235" s="473">
        <f>K237+K251+K262+K270+K274+K282+K304+K313+K336+K348+K351+K353</f>
        <v>175.32559740000002</v>
      </c>
    </row>
    <row r="236" spans="5:11" ht="15" thickBot="1" x14ac:dyDescent="0.35">
      <c r="K236" s="448"/>
    </row>
    <row r="237" spans="5:11" ht="21.6" thickBot="1" x14ac:dyDescent="0.35">
      <c r="E237" s="447" t="s">
        <v>453</v>
      </c>
      <c r="F237" s="456" t="s">
        <v>519</v>
      </c>
      <c r="K237" s="432">
        <f>J242+J243+J244+J246+J247+J248+J249</f>
        <v>12.096</v>
      </c>
    </row>
    <row r="238" spans="5:11" x14ac:dyDescent="0.3">
      <c r="K238" s="448"/>
    </row>
    <row r="239" spans="5:11" x14ac:dyDescent="0.3">
      <c r="F239" s="354" t="s">
        <v>478</v>
      </c>
      <c r="K239" s="448"/>
    </row>
    <row r="240" spans="5:11" ht="15.6" thickBot="1" x14ac:dyDescent="0.35">
      <c r="E240"/>
      <c r="F240" s="355" t="s">
        <v>136</v>
      </c>
      <c r="K240" s="448"/>
    </row>
    <row r="241" spans="5:11" ht="15" thickBot="1" x14ac:dyDescent="0.35">
      <c r="E241"/>
      <c r="F241" s="320" t="s">
        <v>137</v>
      </c>
      <c r="G241" s="106" t="s">
        <v>138</v>
      </c>
      <c r="H241" s="107" t="s">
        <v>139</v>
      </c>
      <c r="K241" s="448"/>
    </row>
    <row r="242" spans="5:11" ht="15" thickBot="1" x14ac:dyDescent="0.35">
      <c r="E242"/>
      <c r="F242" s="321" t="s">
        <v>479</v>
      </c>
      <c r="G242" s="555">
        <v>140</v>
      </c>
      <c r="H242" s="556">
        <v>140</v>
      </c>
      <c r="I242">
        <v>69</v>
      </c>
      <c r="J242" s="158">
        <f>G242*I242/1000</f>
        <v>9.66</v>
      </c>
      <c r="K242" s="448"/>
    </row>
    <row r="243" spans="5:11" ht="15" thickBot="1" x14ac:dyDescent="0.35">
      <c r="E243"/>
      <c r="F243" s="321" t="s">
        <v>155</v>
      </c>
      <c r="G243" s="555">
        <v>60</v>
      </c>
      <c r="H243" s="556">
        <v>60</v>
      </c>
      <c r="I243">
        <v>0</v>
      </c>
      <c r="J243" s="158">
        <f>G243*I243/1000</f>
        <v>0</v>
      </c>
      <c r="K243" s="448"/>
    </row>
    <row r="244" spans="5:11" ht="15" thickBot="1" x14ac:dyDescent="0.35">
      <c r="E244"/>
      <c r="F244" s="321" t="s">
        <v>481</v>
      </c>
      <c r="G244" s="555">
        <v>2</v>
      </c>
      <c r="H244" s="556">
        <v>2</v>
      </c>
      <c r="I244">
        <v>1100</v>
      </c>
      <c r="J244" s="158">
        <f t="shared" ref="J244:J249" si="7">G244*I244/1000</f>
        <v>2.2000000000000002</v>
      </c>
      <c r="K244" s="448"/>
    </row>
    <row r="245" spans="5:11" ht="15" thickBot="1" x14ac:dyDescent="0.35">
      <c r="E245"/>
      <c r="F245" s="321" t="s">
        <v>158</v>
      </c>
      <c r="G245" s="555">
        <v>1.6</v>
      </c>
      <c r="H245" s="556">
        <v>1.6</v>
      </c>
      <c r="I245">
        <v>80</v>
      </c>
      <c r="J245" s="158"/>
      <c r="K245" s="448"/>
    </row>
    <row r="246" spans="5:11" ht="15" thickBot="1" x14ac:dyDescent="0.35">
      <c r="E246"/>
      <c r="F246" s="321" t="s">
        <v>480</v>
      </c>
      <c r="G246" s="557">
        <v>4</v>
      </c>
      <c r="H246" s="558">
        <v>4</v>
      </c>
      <c r="I246" s="90"/>
      <c r="J246" s="476">
        <f t="shared" si="7"/>
        <v>0</v>
      </c>
      <c r="K246" s="448"/>
    </row>
    <row r="247" spans="5:11" ht="15" thickBot="1" x14ac:dyDescent="0.35">
      <c r="E247"/>
      <c r="F247" s="321" t="s">
        <v>255</v>
      </c>
      <c r="G247" s="111">
        <v>4</v>
      </c>
      <c r="H247" s="112">
        <v>4</v>
      </c>
      <c r="J247" s="158">
        <f t="shared" si="7"/>
        <v>0</v>
      </c>
      <c r="K247" s="448"/>
    </row>
    <row r="248" spans="5:11" ht="15" thickBot="1" x14ac:dyDescent="0.35">
      <c r="E248"/>
      <c r="F248" s="321" t="s">
        <v>256</v>
      </c>
      <c r="G248" s="555">
        <v>4</v>
      </c>
      <c r="H248" s="556">
        <v>4</v>
      </c>
      <c r="I248">
        <v>59</v>
      </c>
      <c r="J248" s="158">
        <f t="shared" si="7"/>
        <v>0.23599999999999999</v>
      </c>
      <c r="K248" s="448"/>
    </row>
    <row r="249" spans="5:11" ht="15" thickBot="1" x14ac:dyDescent="0.35">
      <c r="E249"/>
      <c r="F249" s="321" t="s">
        <v>258</v>
      </c>
      <c r="G249" s="111">
        <v>4</v>
      </c>
      <c r="H249" s="112">
        <v>4</v>
      </c>
      <c r="J249" s="158">
        <f t="shared" si="7"/>
        <v>0</v>
      </c>
      <c r="K249" s="448"/>
    </row>
    <row r="250" spans="5:11" x14ac:dyDescent="0.3">
      <c r="K250" s="448"/>
    </row>
    <row r="251" spans="5:11" ht="21" x14ac:dyDescent="0.3">
      <c r="E251"/>
      <c r="F251" s="465" t="s">
        <v>483</v>
      </c>
      <c r="G251" s="119"/>
      <c r="H251" s="119"/>
      <c r="I251" s="161"/>
      <c r="J251" s="129"/>
      <c r="K251" s="278">
        <f>J258+J260</f>
        <v>1.06</v>
      </c>
    </row>
    <row r="252" spans="5:11" x14ac:dyDescent="0.3">
      <c r="E252"/>
      <c r="F252" s="338" t="s">
        <v>166</v>
      </c>
      <c r="G252" s="119"/>
      <c r="H252" s="119"/>
      <c r="I252" s="161"/>
      <c r="J252" s="121"/>
      <c r="K252" s="277"/>
    </row>
    <row r="253" spans="5:11" x14ac:dyDescent="0.3">
      <c r="E253"/>
      <c r="F253" s="216"/>
      <c r="G253" s="119"/>
      <c r="H253" s="119"/>
      <c r="I253" s="161"/>
      <c r="J253" s="121"/>
      <c r="K253" s="277"/>
    </row>
    <row r="254" spans="5:11" x14ac:dyDescent="0.3">
      <c r="E254"/>
      <c r="F254" s="339" t="s">
        <v>167</v>
      </c>
      <c r="G254" s="119"/>
      <c r="H254" s="119"/>
      <c r="I254" s="161"/>
      <c r="J254" s="121"/>
      <c r="K254" s="277"/>
    </row>
    <row r="255" spans="5:11" x14ac:dyDescent="0.3">
      <c r="E255"/>
      <c r="F255" s="340" t="s">
        <v>175</v>
      </c>
      <c r="G255" s="119"/>
      <c r="H255" s="119"/>
      <c r="I255" s="161"/>
      <c r="J255" s="121"/>
      <c r="K255" s="277"/>
    </row>
    <row r="256" spans="5:11" ht="15.6" x14ac:dyDescent="0.3">
      <c r="E256"/>
      <c r="F256" s="312" t="s">
        <v>136</v>
      </c>
      <c r="G256" s="119"/>
      <c r="H256" s="119"/>
      <c r="I256" s="161"/>
      <c r="J256" s="121"/>
      <c r="K256" s="277"/>
    </row>
    <row r="257" spans="5:11" x14ac:dyDescent="0.3">
      <c r="E257"/>
      <c r="F257" s="341" t="s">
        <v>137</v>
      </c>
      <c r="G257" s="167" t="s">
        <v>138</v>
      </c>
      <c r="H257" s="167" t="s">
        <v>139</v>
      </c>
      <c r="I257" s="161"/>
      <c r="J257" s="121"/>
      <c r="K257" s="277"/>
    </row>
    <row r="258" spans="5:11" x14ac:dyDescent="0.3">
      <c r="E258"/>
      <c r="F258" s="342" t="s">
        <v>153</v>
      </c>
      <c r="G258" s="169">
        <v>0.4</v>
      </c>
      <c r="H258" s="169">
        <v>0.4</v>
      </c>
      <c r="I258" s="161" t="s">
        <v>449</v>
      </c>
      <c r="J258" s="129">
        <f>G258*I258/1000</f>
        <v>0.26</v>
      </c>
      <c r="K258" s="277"/>
    </row>
    <row r="259" spans="5:11" x14ac:dyDescent="0.3">
      <c r="E259"/>
      <c r="F259" s="342" t="s">
        <v>155</v>
      </c>
      <c r="G259" s="169">
        <v>190</v>
      </c>
      <c r="H259" s="169">
        <v>190</v>
      </c>
      <c r="I259" s="161"/>
      <c r="J259" s="121"/>
      <c r="K259" s="277"/>
    </row>
    <row r="260" spans="5:11" x14ac:dyDescent="0.3">
      <c r="E260"/>
      <c r="F260" s="342" t="s">
        <v>158</v>
      </c>
      <c r="G260" s="169">
        <v>10</v>
      </c>
      <c r="H260" s="169">
        <v>10</v>
      </c>
      <c r="I260" s="161" t="s">
        <v>552</v>
      </c>
      <c r="J260" s="129">
        <f>G260*I260/1000</f>
        <v>0.8</v>
      </c>
      <c r="K260" s="277"/>
    </row>
    <row r="261" spans="5:11" x14ac:dyDescent="0.3">
      <c r="E261"/>
      <c r="K261" s="448"/>
    </row>
    <row r="262" spans="5:11" ht="21" x14ac:dyDescent="0.3">
      <c r="E262"/>
      <c r="F262" s="666" t="s">
        <v>489</v>
      </c>
      <c r="G262" s="666"/>
      <c r="H262" s="666"/>
      <c r="I262" s="666"/>
      <c r="J262" s="666"/>
      <c r="K262" s="278">
        <f>K265+K266+K267</f>
        <v>9.3312500000000007</v>
      </c>
    </row>
    <row r="263" spans="5:11" ht="15" thickBot="1" x14ac:dyDescent="0.35">
      <c r="E263"/>
      <c r="F263" s="310"/>
      <c r="I263" s="96"/>
      <c r="K263" s="277"/>
    </row>
    <row r="264" spans="5:11" ht="15" thickBot="1" x14ac:dyDescent="0.35">
      <c r="E264"/>
      <c r="F264" s="477" t="s">
        <v>137</v>
      </c>
      <c r="G264" s="262" t="s">
        <v>138</v>
      </c>
      <c r="H264" s="263" t="s">
        <v>139</v>
      </c>
      <c r="I264" s="197"/>
      <c r="J264" s="135"/>
      <c r="K264" s="277"/>
    </row>
    <row r="265" spans="5:11" ht="15" thickBot="1" x14ac:dyDescent="0.35">
      <c r="E265"/>
      <c r="F265" s="478" t="s">
        <v>490</v>
      </c>
      <c r="G265" s="260">
        <v>12.5</v>
      </c>
      <c r="H265" s="260">
        <v>12.5</v>
      </c>
      <c r="I265" s="120" t="s">
        <v>422</v>
      </c>
      <c r="J265" s="135">
        <f>G265*I265/1000</f>
        <v>6.875</v>
      </c>
      <c r="K265" s="277">
        <f>J265</f>
        <v>6.875</v>
      </c>
    </row>
    <row r="266" spans="5:11" ht="15" thickBot="1" x14ac:dyDescent="0.35">
      <c r="E266"/>
      <c r="F266" s="478" t="s">
        <v>58</v>
      </c>
      <c r="G266" s="260">
        <v>37.5</v>
      </c>
      <c r="H266" s="260">
        <v>37.5</v>
      </c>
      <c r="I266" s="197"/>
      <c r="J266" s="135">
        <f>G266*I266/1000</f>
        <v>0</v>
      </c>
      <c r="K266" s="277">
        <f>J266</f>
        <v>0</v>
      </c>
    </row>
    <row r="267" spans="5:11" ht="15" thickBot="1" x14ac:dyDescent="0.35">
      <c r="E267"/>
      <c r="F267" s="478" t="s">
        <v>504</v>
      </c>
      <c r="G267" s="486">
        <v>37.5</v>
      </c>
      <c r="H267" s="486">
        <v>37.5</v>
      </c>
      <c r="I267" s="197">
        <v>65.5</v>
      </c>
      <c r="J267" s="135">
        <f>G267*I267/1000</f>
        <v>2.4562499999999998</v>
      </c>
      <c r="K267" s="277">
        <f>J267</f>
        <v>2.4562499999999998</v>
      </c>
    </row>
    <row r="268" spans="5:11" x14ac:dyDescent="0.3">
      <c r="E268"/>
      <c r="K268" s="448"/>
    </row>
    <row r="269" spans="5:11" ht="21" x14ac:dyDescent="0.4">
      <c r="F269" s="455" t="s">
        <v>543</v>
      </c>
      <c r="K269" s="452"/>
    </row>
    <row r="270" spans="5:11" ht="15.6" x14ac:dyDescent="0.3">
      <c r="E270"/>
      <c r="F270" s="303" t="s">
        <v>321</v>
      </c>
      <c r="G270">
        <v>230</v>
      </c>
      <c r="I270">
        <v>190</v>
      </c>
      <c r="K270" s="453">
        <f>G270*I270/1000</f>
        <v>43.7</v>
      </c>
    </row>
    <row r="271" spans="5:11" x14ac:dyDescent="0.3">
      <c r="E271"/>
      <c r="K271" s="448"/>
    </row>
    <row r="272" spans="5:11" ht="15" thickBot="1" x14ac:dyDescent="0.35">
      <c r="K272" s="448"/>
    </row>
    <row r="273" spans="5:11" ht="21.6" thickBot="1" x14ac:dyDescent="0.45">
      <c r="E273" s="447" t="s">
        <v>455</v>
      </c>
      <c r="F273" s="455" t="s">
        <v>511</v>
      </c>
      <c r="K273" s="293"/>
    </row>
    <row r="274" spans="5:11" ht="17.399999999999999" x14ac:dyDescent="0.3">
      <c r="E274"/>
      <c r="F274" s="343" t="s">
        <v>283</v>
      </c>
      <c r="G274" s="84"/>
      <c r="H274" s="84"/>
      <c r="K274" s="432">
        <f>J278</f>
        <v>9.9939999999999998</v>
      </c>
    </row>
    <row r="275" spans="5:11" ht="15.6" x14ac:dyDescent="0.3">
      <c r="E275"/>
      <c r="F275" s="345"/>
      <c r="G275" s="621" t="s">
        <v>285</v>
      </c>
      <c r="H275" s="621"/>
    </row>
    <row r="276" spans="5:11" ht="15.6" x14ac:dyDescent="0.3">
      <c r="E276"/>
      <c r="F276" s="346"/>
      <c r="G276" s="621" t="s">
        <v>286</v>
      </c>
      <c r="H276" s="621"/>
    </row>
    <row r="277" spans="5:11" ht="15.6" x14ac:dyDescent="0.3">
      <c r="E277"/>
      <c r="F277" s="345" t="s">
        <v>284</v>
      </c>
      <c r="G277" s="11" t="s">
        <v>138</v>
      </c>
      <c r="H277" s="11" t="s">
        <v>139</v>
      </c>
    </row>
    <row r="278" spans="5:11" ht="15.6" x14ac:dyDescent="0.3">
      <c r="E278"/>
      <c r="F278" s="345" t="s">
        <v>320</v>
      </c>
      <c r="G278" s="560">
        <v>105.2</v>
      </c>
      <c r="H278" s="560">
        <v>100</v>
      </c>
      <c r="I278">
        <v>95</v>
      </c>
      <c r="J278" s="158">
        <f>G278*I278/1000</f>
        <v>9.9939999999999998</v>
      </c>
    </row>
    <row r="279" spans="5:11" ht="15.6" x14ac:dyDescent="0.3">
      <c r="E279"/>
      <c r="F279" s="345" t="s">
        <v>288</v>
      </c>
      <c r="G279" s="264"/>
      <c r="H279" s="560">
        <v>100</v>
      </c>
    </row>
    <row r="280" spans="5:11" x14ac:dyDescent="0.3">
      <c r="E280"/>
      <c r="K280" s="293"/>
    </row>
    <row r="281" spans="5:11" x14ac:dyDescent="0.3">
      <c r="K281" s="448"/>
    </row>
    <row r="282" spans="5:11" ht="21.6" thickBot="1" x14ac:dyDescent="0.35">
      <c r="F282" s="456" t="s">
        <v>520</v>
      </c>
      <c r="K282" s="432">
        <f>J284+J285+J286+J287+J293+J295+J296+J300</f>
        <v>8.1604474000000007</v>
      </c>
    </row>
    <row r="283" spans="5:11" ht="15" thickBot="1" x14ac:dyDescent="0.35">
      <c r="E283"/>
      <c r="F283" s="323" t="s">
        <v>137</v>
      </c>
      <c r="G283" s="249" t="s">
        <v>138</v>
      </c>
      <c r="H283" s="250" t="s">
        <v>139</v>
      </c>
      <c r="K283" s="448"/>
    </row>
    <row r="284" spans="5:11" ht="15" thickBot="1" x14ac:dyDescent="0.35">
      <c r="E284"/>
      <c r="F284" s="321" t="s">
        <v>253</v>
      </c>
      <c r="G284" s="287">
        <v>93.75</v>
      </c>
      <c r="H284" s="288">
        <v>75</v>
      </c>
      <c r="I284">
        <v>70</v>
      </c>
      <c r="J284">
        <f>G284*I284/1000</f>
        <v>6.5625</v>
      </c>
      <c r="K284" s="448"/>
    </row>
    <row r="285" spans="5:11" ht="15" thickBot="1" x14ac:dyDescent="0.35">
      <c r="E285"/>
      <c r="F285" s="321" t="s">
        <v>259</v>
      </c>
      <c r="G285" s="253">
        <v>12.5</v>
      </c>
      <c r="H285" s="252">
        <v>10</v>
      </c>
      <c r="I285">
        <v>40</v>
      </c>
      <c r="J285">
        <f t="shared" ref="J285:J286" si="8">G285*I285/1000</f>
        <v>0.5</v>
      </c>
      <c r="K285" s="448"/>
    </row>
    <row r="286" spans="5:11" ht="15" thickBot="1" x14ac:dyDescent="0.35">
      <c r="E286"/>
      <c r="F286" s="321" t="s">
        <v>260</v>
      </c>
      <c r="G286" s="251">
        <v>11.88</v>
      </c>
      <c r="H286" s="252">
        <v>10</v>
      </c>
      <c r="I286">
        <v>35</v>
      </c>
      <c r="J286">
        <f t="shared" si="8"/>
        <v>0.4158</v>
      </c>
      <c r="K286" s="448"/>
    </row>
    <row r="287" spans="5:11" ht="15" thickBot="1" x14ac:dyDescent="0.35">
      <c r="E287"/>
      <c r="F287" s="321" t="s">
        <v>250</v>
      </c>
      <c r="G287" s="251">
        <v>2.4300000000000002</v>
      </c>
      <c r="H287" s="252">
        <v>2.4300000000000002</v>
      </c>
      <c r="I287">
        <v>177.18</v>
      </c>
      <c r="J287">
        <f>G287*I287/1000</f>
        <v>0.43054740000000002</v>
      </c>
      <c r="K287" s="448"/>
    </row>
    <row r="288" spans="5:11" ht="15" hidden="1" thickBot="1" x14ac:dyDescent="0.35">
      <c r="E288"/>
      <c r="F288" s="321" t="s">
        <v>324</v>
      </c>
      <c r="G288" s="251">
        <v>10</v>
      </c>
      <c r="H288" s="252">
        <v>10</v>
      </c>
      <c r="K288" s="448"/>
    </row>
    <row r="289" spans="5:11" ht="15" hidden="1" thickBot="1" x14ac:dyDescent="0.35">
      <c r="E289"/>
      <c r="F289" s="321" t="s">
        <v>325</v>
      </c>
      <c r="G289" s="251">
        <v>10</v>
      </c>
      <c r="H289" s="252">
        <v>10</v>
      </c>
      <c r="K289" s="448"/>
    </row>
    <row r="290" spans="5:11" ht="15" hidden="1" thickBot="1" x14ac:dyDescent="0.35">
      <c r="E290"/>
      <c r="F290" s="321" t="s">
        <v>326</v>
      </c>
      <c r="G290" s="251">
        <v>10</v>
      </c>
      <c r="H290" s="252">
        <v>10</v>
      </c>
      <c r="K290" s="448"/>
    </row>
    <row r="291" spans="5:11" ht="15" hidden="1" thickBot="1" x14ac:dyDescent="0.35">
      <c r="E291"/>
      <c r="F291" s="321" t="s">
        <v>327</v>
      </c>
      <c r="G291" s="265">
        <v>44323</v>
      </c>
      <c r="H291" s="266">
        <v>44323</v>
      </c>
      <c r="K291" s="448"/>
    </row>
    <row r="292" spans="5:11" ht="15" hidden="1" thickBot="1" x14ac:dyDescent="0.35">
      <c r="E292"/>
      <c r="F292" s="321" t="s">
        <v>328</v>
      </c>
      <c r="G292" s="251">
        <v>5</v>
      </c>
      <c r="H292" s="252">
        <v>5</v>
      </c>
      <c r="K292" s="448"/>
    </row>
    <row r="293" spans="5:11" ht="15" thickBot="1" x14ac:dyDescent="0.35">
      <c r="E293"/>
      <c r="F293" s="321" t="s">
        <v>492</v>
      </c>
      <c r="G293" s="251">
        <v>2.4300000000000002</v>
      </c>
      <c r="H293" s="252">
        <v>2.4300000000000002</v>
      </c>
      <c r="J293">
        <f>G293*I293/1000</f>
        <v>0</v>
      </c>
      <c r="K293" s="448"/>
    </row>
    <row r="294" spans="5:11" ht="15" hidden="1" thickBot="1" x14ac:dyDescent="0.35">
      <c r="E294"/>
      <c r="F294" s="321" t="s">
        <v>330</v>
      </c>
      <c r="G294" s="251">
        <v>5</v>
      </c>
      <c r="H294" s="252">
        <v>5</v>
      </c>
      <c r="K294" s="448"/>
    </row>
    <row r="295" spans="5:11" ht="15" thickBot="1" x14ac:dyDescent="0.35">
      <c r="E295"/>
      <c r="F295" s="321" t="s">
        <v>197</v>
      </c>
      <c r="G295" s="287">
        <v>5</v>
      </c>
      <c r="H295" s="252">
        <v>5</v>
      </c>
      <c r="J295">
        <f>G295*I295/1000</f>
        <v>0</v>
      </c>
      <c r="K295" s="448"/>
    </row>
    <row r="296" spans="5:11" ht="15" thickBot="1" x14ac:dyDescent="0.35">
      <c r="E296"/>
      <c r="F296" s="321" t="s">
        <v>493</v>
      </c>
      <c r="G296" s="251">
        <v>5</v>
      </c>
      <c r="H296" s="252">
        <v>5</v>
      </c>
      <c r="I296">
        <v>47</v>
      </c>
      <c r="J296">
        <f>G296*I296/1000</f>
        <v>0.23499999999999999</v>
      </c>
      <c r="K296" s="448"/>
    </row>
    <row r="297" spans="5:11" ht="15" thickBot="1" x14ac:dyDescent="0.35">
      <c r="F297" s="321" t="s">
        <v>155</v>
      </c>
      <c r="G297" s="481">
        <v>190</v>
      </c>
      <c r="H297" s="482">
        <v>190</v>
      </c>
      <c r="I297">
        <v>0</v>
      </c>
      <c r="J297">
        <f t="shared" ref="J297:J300" si="9">G297*I297/1000</f>
        <v>0</v>
      </c>
      <c r="K297" s="448"/>
    </row>
    <row r="298" spans="5:11" ht="15" thickBot="1" x14ac:dyDescent="0.35">
      <c r="F298" s="321" t="s">
        <v>494</v>
      </c>
      <c r="G298" s="482">
        <v>190</v>
      </c>
      <c r="H298" s="482">
        <v>190</v>
      </c>
      <c r="J298">
        <f t="shared" si="9"/>
        <v>0</v>
      </c>
      <c r="K298" s="448"/>
    </row>
    <row r="299" spans="5:11" ht="15" thickBot="1" x14ac:dyDescent="0.35">
      <c r="F299" s="321" t="s">
        <v>495</v>
      </c>
      <c r="G299" s="482">
        <v>190</v>
      </c>
      <c r="H299" s="482">
        <v>190</v>
      </c>
      <c r="J299">
        <f t="shared" si="9"/>
        <v>0</v>
      </c>
      <c r="K299" s="448"/>
    </row>
    <row r="300" spans="5:11" ht="15" thickBot="1" x14ac:dyDescent="0.35">
      <c r="F300" s="321" t="s">
        <v>182</v>
      </c>
      <c r="G300" s="482">
        <v>0.83</v>
      </c>
      <c r="H300" s="482">
        <v>0.83</v>
      </c>
      <c r="I300">
        <v>20</v>
      </c>
      <c r="J300">
        <f t="shared" si="9"/>
        <v>1.6599999999999997E-2</v>
      </c>
      <c r="K300" s="448"/>
    </row>
    <row r="301" spans="5:11" x14ac:dyDescent="0.3">
      <c r="G301" s="482"/>
      <c r="H301" s="482"/>
      <c r="K301" s="448"/>
    </row>
    <row r="302" spans="5:11" x14ac:dyDescent="0.3">
      <c r="G302" s="482"/>
      <c r="H302" s="482"/>
      <c r="K302" s="448"/>
    </row>
    <row r="303" spans="5:11" x14ac:dyDescent="0.3">
      <c r="K303" s="448"/>
    </row>
    <row r="304" spans="5:11" ht="21" x14ac:dyDescent="0.3">
      <c r="E304"/>
      <c r="F304" s="456" t="s">
        <v>496</v>
      </c>
      <c r="K304" s="432">
        <f>J307+J309+J310</f>
        <v>13.98</v>
      </c>
    </row>
    <row r="305" spans="5:11" ht="15" thickBot="1" x14ac:dyDescent="0.35">
      <c r="E305"/>
      <c r="F305" s="322" t="s">
        <v>136</v>
      </c>
      <c r="K305" s="448"/>
    </row>
    <row r="306" spans="5:11" ht="15" thickBot="1" x14ac:dyDescent="0.35">
      <c r="E306"/>
      <c r="F306" s="323" t="s">
        <v>137</v>
      </c>
      <c r="G306" s="249" t="s">
        <v>138</v>
      </c>
      <c r="H306" s="250" t="s">
        <v>139</v>
      </c>
      <c r="K306" s="448"/>
    </row>
    <row r="307" spans="5:11" ht="15" thickBot="1" x14ac:dyDescent="0.35">
      <c r="E307"/>
      <c r="F307" s="321" t="s">
        <v>334</v>
      </c>
      <c r="G307" s="251">
        <v>68</v>
      </c>
      <c r="H307" s="252">
        <v>68</v>
      </c>
      <c r="I307">
        <v>59</v>
      </c>
      <c r="J307">
        <f>G307*I307/1000</f>
        <v>4.0119999999999996</v>
      </c>
      <c r="K307" s="448"/>
    </row>
    <row r="308" spans="5:11" ht="15" thickBot="1" x14ac:dyDescent="0.35">
      <c r="E308"/>
      <c r="F308" s="321" t="s">
        <v>155</v>
      </c>
      <c r="G308" s="251">
        <v>408</v>
      </c>
      <c r="H308" s="252">
        <v>408</v>
      </c>
      <c r="J308">
        <f>G308*I308/1000</f>
        <v>0</v>
      </c>
      <c r="K308" s="448"/>
    </row>
    <row r="309" spans="5:11" ht="15" thickBot="1" x14ac:dyDescent="0.35">
      <c r="E309"/>
      <c r="F309" s="321" t="s">
        <v>265</v>
      </c>
      <c r="G309" s="251">
        <v>3.4</v>
      </c>
      <c r="H309" s="252">
        <v>3.4</v>
      </c>
      <c r="I309">
        <v>20</v>
      </c>
      <c r="J309">
        <f>G309*I309/1000</f>
        <v>6.8000000000000005E-2</v>
      </c>
      <c r="K309" s="448"/>
    </row>
    <row r="310" spans="5:11" ht="15" thickBot="1" x14ac:dyDescent="0.35">
      <c r="E310"/>
      <c r="F310" s="321" t="s">
        <v>148</v>
      </c>
      <c r="G310" s="251">
        <v>9</v>
      </c>
      <c r="H310" s="252">
        <v>9</v>
      </c>
      <c r="I310">
        <v>1100</v>
      </c>
      <c r="J310">
        <f>G310*I310/1000</f>
        <v>9.9</v>
      </c>
      <c r="K310" s="448"/>
    </row>
    <row r="311" spans="5:11" x14ac:dyDescent="0.3">
      <c r="K311" s="448"/>
    </row>
    <row r="312" spans="5:11" x14ac:dyDescent="0.3">
      <c r="K312" s="448"/>
    </row>
    <row r="313" spans="5:11" ht="21" x14ac:dyDescent="0.3">
      <c r="E313"/>
      <c r="F313" s="456" t="s">
        <v>497</v>
      </c>
      <c r="K313" s="432">
        <f>J327+J329+J330+J331+J332</f>
        <v>35.079900000000002</v>
      </c>
    </row>
    <row r="314" spans="5:11" x14ac:dyDescent="0.3">
      <c r="E314"/>
      <c r="F314" s="324" t="s">
        <v>336</v>
      </c>
      <c r="K314" s="448"/>
    </row>
    <row r="315" spans="5:11" x14ac:dyDescent="0.3">
      <c r="E315"/>
      <c r="F315" s="324" t="s">
        <v>166</v>
      </c>
      <c r="K315" s="448"/>
    </row>
    <row r="316" spans="5:11" x14ac:dyDescent="0.3">
      <c r="K316" s="448"/>
    </row>
    <row r="317" spans="5:11" x14ac:dyDescent="0.3">
      <c r="E317"/>
      <c r="F317" s="325" t="s">
        <v>167</v>
      </c>
      <c r="K317" s="158"/>
    </row>
    <row r="318" spans="5:11" x14ac:dyDescent="0.3">
      <c r="E318"/>
      <c r="F318" s="357"/>
      <c r="K318" s="158"/>
    </row>
    <row r="319" spans="5:11" hidden="1" x14ac:dyDescent="0.3">
      <c r="E319"/>
      <c r="F319" s="358" t="s">
        <v>337</v>
      </c>
      <c r="K319" s="158"/>
    </row>
    <row r="320" spans="5:11" ht="15" thickBot="1" x14ac:dyDescent="0.35">
      <c r="E320"/>
      <c r="F320" s="322" t="s">
        <v>273</v>
      </c>
      <c r="K320" s="158"/>
    </row>
    <row r="321" spans="5:11" ht="15" thickBot="1" x14ac:dyDescent="0.35">
      <c r="E321"/>
      <c r="F321" s="323" t="s">
        <v>137</v>
      </c>
      <c r="G321" s="249" t="s">
        <v>138</v>
      </c>
      <c r="H321" s="250" t="s">
        <v>139</v>
      </c>
      <c r="K321" s="158"/>
    </row>
    <row r="322" spans="5:11" ht="15" hidden="1" thickBot="1" x14ac:dyDescent="0.35">
      <c r="E322"/>
      <c r="F322" s="321" t="s">
        <v>338</v>
      </c>
      <c r="G322" s="251">
        <v>107</v>
      </c>
      <c r="H322" s="252">
        <v>79</v>
      </c>
      <c r="K322" s="158"/>
    </row>
    <row r="323" spans="5:11" ht="15" hidden="1" thickBot="1" x14ac:dyDescent="0.35">
      <c r="E323"/>
      <c r="F323" s="321" t="s">
        <v>339</v>
      </c>
      <c r="G323" s="251">
        <v>107</v>
      </c>
      <c r="H323" s="252">
        <v>79</v>
      </c>
      <c r="K323" s="158"/>
    </row>
    <row r="324" spans="5:11" ht="15" hidden="1" thickBot="1" x14ac:dyDescent="0.35">
      <c r="E324"/>
      <c r="F324" s="321" t="s">
        <v>340</v>
      </c>
      <c r="G324" s="251">
        <v>107</v>
      </c>
      <c r="H324" s="252">
        <v>79</v>
      </c>
      <c r="K324" s="158"/>
    </row>
    <row r="325" spans="5:11" ht="15" hidden="1" thickBot="1" x14ac:dyDescent="0.35">
      <c r="E325"/>
      <c r="F325" s="321" t="s">
        <v>341</v>
      </c>
      <c r="G325" s="251">
        <v>107</v>
      </c>
      <c r="H325" s="252">
        <v>79</v>
      </c>
      <c r="K325" s="158"/>
    </row>
    <row r="326" spans="5:11" ht="15" hidden="1" thickBot="1" x14ac:dyDescent="0.35">
      <c r="E326"/>
      <c r="F326" s="321" t="s">
        <v>342</v>
      </c>
      <c r="G326" s="251">
        <v>107</v>
      </c>
      <c r="H326" s="252">
        <v>79</v>
      </c>
      <c r="K326" s="158"/>
    </row>
    <row r="327" spans="5:11" ht="15" thickBot="1" x14ac:dyDescent="0.35">
      <c r="E327"/>
      <c r="F327" s="321" t="s">
        <v>343</v>
      </c>
      <c r="G327" s="251">
        <v>87</v>
      </c>
      <c r="H327" s="252">
        <v>74</v>
      </c>
      <c r="I327">
        <v>368</v>
      </c>
      <c r="J327" s="158">
        <f>G327*I327/1000</f>
        <v>32.015999999999998</v>
      </c>
      <c r="K327" s="158"/>
    </row>
    <row r="328" spans="5:11" ht="15" thickBot="1" x14ac:dyDescent="0.35">
      <c r="E328"/>
      <c r="F328" s="321" t="s">
        <v>344</v>
      </c>
      <c r="G328" s="251">
        <v>87</v>
      </c>
      <c r="H328" s="252">
        <v>74</v>
      </c>
      <c r="K328" s="158"/>
    </row>
    <row r="329" spans="5:11" ht="15" thickBot="1" x14ac:dyDescent="0.35">
      <c r="E329"/>
      <c r="F329" s="321" t="s">
        <v>250</v>
      </c>
      <c r="G329" s="251">
        <v>5</v>
      </c>
      <c r="H329" s="252">
        <v>5</v>
      </c>
      <c r="I329">
        <v>177.18</v>
      </c>
      <c r="J329" s="158">
        <f>G329*I329/1000</f>
        <v>0.88590000000000013</v>
      </c>
      <c r="K329" s="158"/>
    </row>
    <row r="330" spans="5:11" ht="15" thickBot="1" x14ac:dyDescent="0.35">
      <c r="E330"/>
      <c r="F330" s="321" t="s">
        <v>260</v>
      </c>
      <c r="G330" s="251">
        <v>12</v>
      </c>
      <c r="H330" s="252">
        <v>10</v>
      </c>
      <c r="I330">
        <v>35</v>
      </c>
      <c r="J330" s="158">
        <f>G330*I330/1000</f>
        <v>0.42</v>
      </c>
      <c r="K330" s="158"/>
    </row>
    <row r="331" spans="5:11" ht="15" thickBot="1" x14ac:dyDescent="0.35">
      <c r="E331"/>
      <c r="F331" s="321" t="s">
        <v>290</v>
      </c>
      <c r="G331" s="251">
        <v>8</v>
      </c>
      <c r="H331" s="252">
        <v>8</v>
      </c>
      <c r="I331">
        <v>210</v>
      </c>
      <c r="J331" s="158">
        <f>G331*I331/1000</f>
        <v>1.68</v>
      </c>
      <c r="K331" s="158"/>
    </row>
    <row r="332" spans="5:11" ht="15" thickBot="1" x14ac:dyDescent="0.35">
      <c r="E332"/>
      <c r="F332" s="321" t="s">
        <v>171</v>
      </c>
      <c r="G332" s="251">
        <v>2</v>
      </c>
      <c r="H332" s="252">
        <v>2</v>
      </c>
      <c r="I332">
        <v>39</v>
      </c>
      <c r="J332" s="158">
        <f>G332*I332/1000</f>
        <v>7.8E-2</v>
      </c>
      <c r="K332" s="158"/>
    </row>
    <row r="333" spans="5:11" ht="15" thickBot="1" x14ac:dyDescent="0.35">
      <c r="E333"/>
      <c r="F333" s="326" t="s">
        <v>345</v>
      </c>
      <c r="G333" s="253" t="s">
        <v>147</v>
      </c>
      <c r="H333" s="257">
        <v>50</v>
      </c>
      <c r="K333" s="448"/>
    </row>
    <row r="334" spans="5:11" ht="15" thickBot="1" x14ac:dyDescent="0.35">
      <c r="E334"/>
      <c r="F334" s="326" t="s">
        <v>346</v>
      </c>
      <c r="G334" s="253" t="s">
        <v>147</v>
      </c>
      <c r="H334" s="257">
        <v>50</v>
      </c>
      <c r="K334" s="448"/>
    </row>
    <row r="335" spans="5:11" x14ac:dyDescent="0.3">
      <c r="K335" s="448"/>
    </row>
    <row r="336" spans="5:11" ht="21.6" thickBot="1" x14ac:dyDescent="0.35">
      <c r="F336" s="483" t="s">
        <v>498</v>
      </c>
      <c r="K336" s="432">
        <f>J340+J341+J342</f>
        <v>4.6500000000000004</v>
      </c>
    </row>
    <row r="337" spans="5:11" ht="25.2" customHeight="1" thickBot="1" x14ac:dyDescent="0.35">
      <c r="F337" s="667" t="s">
        <v>284</v>
      </c>
      <c r="G337" s="670" t="s">
        <v>285</v>
      </c>
      <c r="H337" s="671"/>
      <c r="K337" s="448"/>
    </row>
    <row r="338" spans="5:11" ht="15" thickBot="1" x14ac:dyDescent="0.35">
      <c r="F338" s="668"/>
      <c r="G338" s="672" t="s">
        <v>431</v>
      </c>
      <c r="H338" s="673"/>
      <c r="K338" s="448"/>
    </row>
    <row r="339" spans="5:11" ht="15" thickBot="1" x14ac:dyDescent="0.35">
      <c r="F339" s="669"/>
      <c r="G339" s="519" t="s">
        <v>432</v>
      </c>
      <c r="H339" s="519" t="s">
        <v>433</v>
      </c>
      <c r="K339" s="448"/>
    </row>
    <row r="340" spans="5:11" ht="15" thickBot="1" x14ac:dyDescent="0.35">
      <c r="F340" s="434" t="s">
        <v>300</v>
      </c>
      <c r="G340" s="519">
        <v>25</v>
      </c>
      <c r="H340" s="519">
        <v>30.5</v>
      </c>
      <c r="I340">
        <v>138</v>
      </c>
      <c r="J340" s="158">
        <f>G340*I340/1000</f>
        <v>3.45</v>
      </c>
      <c r="K340" s="448"/>
    </row>
    <row r="341" spans="5:11" ht="15" thickBot="1" x14ac:dyDescent="0.35">
      <c r="F341" s="434" t="s">
        <v>155</v>
      </c>
      <c r="G341" s="519">
        <v>190</v>
      </c>
      <c r="H341" s="519">
        <v>190</v>
      </c>
      <c r="I341">
        <v>0</v>
      </c>
      <c r="J341" s="158">
        <f>G341*I341/1000</f>
        <v>0</v>
      </c>
      <c r="K341" s="448"/>
    </row>
    <row r="342" spans="5:11" ht="15" thickBot="1" x14ac:dyDescent="0.35">
      <c r="F342" s="434" t="s">
        <v>158</v>
      </c>
      <c r="G342" s="519">
        <v>15</v>
      </c>
      <c r="H342" s="519">
        <v>15</v>
      </c>
      <c r="I342">
        <v>80</v>
      </c>
      <c r="J342" s="158">
        <f>G342*I342/1000</f>
        <v>1.2</v>
      </c>
      <c r="K342" s="448"/>
    </row>
    <row r="343" spans="5:11" ht="15" thickBot="1" x14ac:dyDescent="0.35">
      <c r="F343" s="435" t="s">
        <v>434</v>
      </c>
      <c r="G343" s="519" t="s">
        <v>147</v>
      </c>
      <c r="H343" s="519" t="s">
        <v>147</v>
      </c>
      <c r="K343" s="448"/>
    </row>
    <row r="344" spans="5:11" x14ac:dyDescent="0.3">
      <c r="G344" s="159"/>
      <c r="H344" s="159"/>
      <c r="K344" s="439"/>
    </row>
    <row r="345" spans="5:11" hidden="1" x14ac:dyDescent="0.3">
      <c r="K345" s="448"/>
    </row>
    <row r="346" spans="5:11" hidden="1" x14ac:dyDescent="0.3">
      <c r="K346" s="448"/>
    </row>
    <row r="347" spans="5:11" ht="21" x14ac:dyDescent="0.4">
      <c r="F347" s="455" t="s">
        <v>539</v>
      </c>
      <c r="K347" s="452"/>
    </row>
    <row r="348" spans="5:11" ht="15.6" x14ac:dyDescent="0.3">
      <c r="E348"/>
      <c r="F348" s="303" t="s">
        <v>14</v>
      </c>
      <c r="G348" s="461">
        <v>60</v>
      </c>
      <c r="I348">
        <v>35.9</v>
      </c>
      <c r="K348" s="453">
        <f>G348*I348/1000</f>
        <v>2.1539999999999999</v>
      </c>
    </row>
    <row r="349" spans="5:11" x14ac:dyDescent="0.3">
      <c r="K349" s="448"/>
    </row>
    <row r="350" spans="5:11" ht="21.6" thickBot="1" x14ac:dyDescent="0.45">
      <c r="F350" s="455" t="s">
        <v>540</v>
      </c>
      <c r="K350" s="448"/>
    </row>
    <row r="351" spans="5:11" ht="15" thickBot="1" x14ac:dyDescent="0.35">
      <c r="E351" s="447" t="s">
        <v>532</v>
      </c>
      <c r="F351" s="303" t="s">
        <v>525</v>
      </c>
      <c r="G351">
        <v>200</v>
      </c>
      <c r="H351">
        <v>200</v>
      </c>
      <c r="I351">
        <v>74</v>
      </c>
      <c r="K351" s="521">
        <f>G351*I351/1000</f>
        <v>14.8</v>
      </c>
    </row>
    <row r="352" spans="5:11" x14ac:dyDescent="0.3">
      <c r="E352"/>
      <c r="K352" s="508"/>
    </row>
    <row r="353" spans="5:11" x14ac:dyDescent="0.3">
      <c r="E353"/>
      <c r="F353" s="303" t="s">
        <v>557</v>
      </c>
      <c r="G353">
        <v>65</v>
      </c>
      <c r="I353">
        <v>20.32</v>
      </c>
      <c r="K353" s="507">
        <f>I353</f>
        <v>20.32</v>
      </c>
    </row>
    <row r="354" spans="5:11" ht="11.4" customHeight="1" x14ac:dyDescent="0.3">
      <c r="K354" s="452"/>
    </row>
    <row r="355" spans="5:11" ht="15.6" customHeight="1" thickBot="1" x14ac:dyDescent="0.35">
      <c r="K355" s="452"/>
    </row>
    <row r="356" spans="5:11" s="289" customFormat="1" ht="21.6" thickBot="1" x14ac:dyDescent="0.45">
      <c r="E356" s="359"/>
      <c r="F356" s="464" t="s">
        <v>190</v>
      </c>
      <c r="G356" s="472"/>
      <c r="H356" s="472"/>
      <c r="I356" s="472"/>
      <c r="J356" s="472"/>
      <c r="K356" s="473">
        <f>K358+K372+K389+K395+K400+K408+K427+K435+K450+K453+K456+K467</f>
        <v>185.11002999999999</v>
      </c>
    </row>
    <row r="357" spans="5:11" ht="15" thickBot="1" x14ac:dyDescent="0.35"/>
    <row r="358" spans="5:11" ht="21.6" thickBot="1" x14ac:dyDescent="0.35">
      <c r="E358" s="447" t="s">
        <v>453</v>
      </c>
      <c r="F358" s="484" t="s">
        <v>191</v>
      </c>
      <c r="G358" s="141"/>
      <c r="H358" s="141"/>
      <c r="I358" s="113"/>
      <c r="J358" s="131"/>
      <c r="K358" s="290">
        <f>J365+J366+J368+J370</f>
        <v>14.630800000000001</v>
      </c>
    </row>
    <row r="359" spans="5:11" x14ac:dyDescent="0.3">
      <c r="F359" s="361" t="s">
        <v>192</v>
      </c>
      <c r="G359" s="141"/>
      <c r="H359" s="141"/>
      <c r="I359" s="113"/>
      <c r="J359" s="119"/>
      <c r="K359" s="97"/>
    </row>
    <row r="360" spans="5:11" x14ac:dyDescent="0.3">
      <c r="F360" s="361" t="s">
        <v>166</v>
      </c>
      <c r="G360" s="141"/>
      <c r="H360" s="141"/>
      <c r="I360" s="113"/>
      <c r="J360" s="119"/>
      <c r="K360" s="97"/>
    </row>
    <row r="361" spans="5:11" x14ac:dyDescent="0.3">
      <c r="F361" s="318"/>
      <c r="G361" s="141"/>
      <c r="H361" s="141"/>
      <c r="I361" s="113"/>
      <c r="J361" s="119"/>
      <c r="K361" s="97"/>
    </row>
    <row r="362" spans="5:11" x14ac:dyDescent="0.3">
      <c r="F362" s="362" t="s">
        <v>167</v>
      </c>
      <c r="G362" s="141"/>
      <c r="H362" s="141"/>
      <c r="I362" s="113"/>
      <c r="J362" s="119"/>
      <c r="K362" s="97"/>
    </row>
    <row r="363" spans="5:11" ht="16.2" thickBot="1" x14ac:dyDescent="0.35">
      <c r="F363" s="363" t="s">
        <v>136</v>
      </c>
      <c r="G363" s="141"/>
      <c r="H363" s="141"/>
      <c r="I363" s="113"/>
      <c r="J363" s="119"/>
      <c r="K363" s="97"/>
    </row>
    <row r="364" spans="5:11" ht="15" thickBot="1" x14ac:dyDescent="0.35">
      <c r="F364" s="364" t="s">
        <v>137</v>
      </c>
      <c r="G364" s="187" t="s">
        <v>138</v>
      </c>
      <c r="H364" s="188" t="s">
        <v>139</v>
      </c>
      <c r="I364" s="113"/>
      <c r="J364" s="119"/>
      <c r="K364" s="97"/>
    </row>
    <row r="365" spans="5:11" ht="15" thickBot="1" x14ac:dyDescent="0.35">
      <c r="F365" s="365" t="s">
        <v>169</v>
      </c>
      <c r="G365" s="190">
        <v>30.8</v>
      </c>
      <c r="H365" s="191">
        <v>30.8</v>
      </c>
      <c r="I365" s="113">
        <v>46</v>
      </c>
      <c r="J365" s="135">
        <f>G365*I365/1000</f>
        <v>1.4168000000000001</v>
      </c>
      <c r="K365" s="97"/>
    </row>
    <row r="366" spans="5:11" ht="15" thickBot="1" x14ac:dyDescent="0.35">
      <c r="F366" s="365" t="s">
        <v>144</v>
      </c>
      <c r="G366" s="190">
        <v>106</v>
      </c>
      <c r="H366" s="191">
        <v>106</v>
      </c>
      <c r="I366" s="113">
        <v>69</v>
      </c>
      <c r="J366" s="135">
        <f>G366*I366/1000</f>
        <v>7.3140000000000001</v>
      </c>
      <c r="K366" s="97"/>
    </row>
    <row r="367" spans="5:11" ht="15" thickBot="1" x14ac:dyDescent="0.35">
      <c r="F367" s="365" t="s">
        <v>155</v>
      </c>
      <c r="G367" s="190">
        <v>70</v>
      </c>
      <c r="H367" s="191">
        <v>70</v>
      </c>
      <c r="I367" s="113"/>
      <c r="J367" s="114"/>
      <c r="K367" s="97"/>
    </row>
    <row r="368" spans="5:11" ht="15" thickBot="1" x14ac:dyDescent="0.35">
      <c r="F368" s="365" t="s">
        <v>158</v>
      </c>
      <c r="G368" s="190">
        <v>5</v>
      </c>
      <c r="H368" s="191">
        <v>5</v>
      </c>
      <c r="I368" s="156">
        <v>80</v>
      </c>
      <c r="J368" s="135">
        <f>G368*I368/1000</f>
        <v>0.4</v>
      </c>
      <c r="K368" s="97"/>
    </row>
    <row r="369" spans="5:11" ht="15" thickBot="1" x14ac:dyDescent="0.35">
      <c r="E369"/>
      <c r="F369" s="366" t="s">
        <v>193</v>
      </c>
      <c r="G369" s="193" t="s">
        <v>147</v>
      </c>
      <c r="H369" s="194">
        <v>192</v>
      </c>
      <c r="I369" s="113"/>
      <c r="J369" s="114"/>
      <c r="K369" s="97"/>
    </row>
    <row r="370" spans="5:11" ht="15" thickBot="1" x14ac:dyDescent="0.35">
      <c r="E370"/>
      <c r="F370" s="365" t="s">
        <v>148</v>
      </c>
      <c r="G370" s="190">
        <v>5</v>
      </c>
      <c r="H370" s="191">
        <v>5</v>
      </c>
      <c r="I370" s="156">
        <v>1100</v>
      </c>
      <c r="J370" s="135">
        <f>G370*I370/1000</f>
        <v>5.5</v>
      </c>
      <c r="K370" s="97"/>
    </row>
    <row r="371" spans="5:11" x14ac:dyDescent="0.3">
      <c r="E371"/>
      <c r="F371" s="310"/>
      <c r="I371" s="96"/>
      <c r="K371" s="97"/>
    </row>
    <row r="372" spans="5:11" ht="21" x14ac:dyDescent="0.3">
      <c r="F372" s="445" t="s">
        <v>448</v>
      </c>
      <c r="G372" s="119"/>
      <c r="H372" s="119"/>
      <c r="I372" s="120"/>
      <c r="J372" s="121"/>
      <c r="K372" s="449">
        <f>J379</f>
        <v>3.5700000000000003</v>
      </c>
    </row>
    <row r="373" spans="5:11" ht="15.6" x14ac:dyDescent="0.3">
      <c r="E373"/>
      <c r="F373" s="613" t="s">
        <v>151</v>
      </c>
      <c r="G373" s="613"/>
      <c r="H373" s="613"/>
      <c r="I373" s="613"/>
      <c r="J373" s="613"/>
      <c r="K373" s="451"/>
    </row>
    <row r="374" spans="5:11" ht="16.2" thickBot="1" x14ac:dyDescent="0.35">
      <c r="E374"/>
      <c r="F374" s="312" t="s">
        <v>136</v>
      </c>
      <c r="G374" s="119"/>
      <c r="H374" s="119"/>
      <c r="I374" s="120"/>
      <c r="J374" s="121"/>
      <c r="K374" s="450"/>
    </row>
    <row r="375" spans="5:11" ht="16.2" thickBot="1" x14ac:dyDescent="0.35">
      <c r="E375"/>
      <c r="F375" s="313" t="s">
        <v>137</v>
      </c>
      <c r="G375" s="124" t="s">
        <v>138</v>
      </c>
      <c r="H375" s="125" t="s">
        <v>139</v>
      </c>
      <c r="I375" s="120"/>
      <c r="J375" s="121"/>
      <c r="K375" s="450"/>
    </row>
    <row r="376" spans="5:11" ht="16.2" thickBot="1" x14ac:dyDescent="0.35">
      <c r="E376"/>
      <c r="F376" s="314" t="s">
        <v>153</v>
      </c>
      <c r="G376" s="127">
        <v>1</v>
      </c>
      <c r="H376" s="128">
        <v>1</v>
      </c>
      <c r="I376" s="120" t="s">
        <v>449</v>
      </c>
      <c r="J376" s="129">
        <f>G376*I376/1000</f>
        <v>0.65</v>
      </c>
      <c r="K376" s="450"/>
    </row>
    <row r="377" spans="5:11" ht="16.2" thickBot="1" x14ac:dyDescent="0.35">
      <c r="E377"/>
      <c r="F377" s="314" t="s">
        <v>155</v>
      </c>
      <c r="G377" s="127">
        <v>54</v>
      </c>
      <c r="H377" s="128">
        <v>54</v>
      </c>
      <c r="I377" s="120"/>
      <c r="J377" s="121"/>
      <c r="K377" s="450"/>
    </row>
    <row r="378" spans="5:11" ht="15.6" x14ac:dyDescent="0.3">
      <c r="E378"/>
      <c r="F378" s="315"/>
      <c r="G378" s="131"/>
      <c r="H378" s="131"/>
      <c r="I378" s="120"/>
      <c r="J378" s="121"/>
      <c r="K378" s="450"/>
    </row>
    <row r="379" spans="5:11" ht="21" x14ac:dyDescent="0.3">
      <c r="E379"/>
      <c r="F379" s="445" t="s">
        <v>499</v>
      </c>
      <c r="G379" s="119"/>
      <c r="H379" s="119"/>
      <c r="I379" s="120"/>
      <c r="J379" s="133">
        <f>J383+J384+J385</f>
        <v>3.5700000000000003</v>
      </c>
      <c r="K379" s="450"/>
    </row>
    <row r="380" spans="5:11" ht="15.6" x14ac:dyDescent="0.3">
      <c r="E380"/>
      <c r="F380" s="613" t="s">
        <v>151</v>
      </c>
      <c r="G380" s="613"/>
      <c r="H380" s="613"/>
      <c r="I380" s="613"/>
      <c r="J380" s="613"/>
      <c r="K380" s="450"/>
    </row>
    <row r="381" spans="5:11" ht="16.2" thickBot="1" x14ac:dyDescent="0.35">
      <c r="E381"/>
      <c r="F381" s="312" t="s">
        <v>136</v>
      </c>
      <c r="G381" s="119"/>
      <c r="H381" s="119"/>
      <c r="I381" s="120"/>
      <c r="J381" s="121"/>
      <c r="K381" s="450"/>
    </row>
    <row r="382" spans="5:11" ht="16.2" thickBot="1" x14ac:dyDescent="0.35">
      <c r="E382"/>
      <c r="F382" s="313" t="s">
        <v>137</v>
      </c>
      <c r="G382" s="124" t="s">
        <v>138</v>
      </c>
      <c r="H382" s="125" t="s">
        <v>139</v>
      </c>
      <c r="I382" s="120"/>
      <c r="J382" s="121"/>
      <c r="K382" s="450"/>
    </row>
    <row r="383" spans="5:11" ht="16.2" thickBot="1" x14ac:dyDescent="0.35">
      <c r="E383"/>
      <c r="F383" s="314" t="s">
        <v>500</v>
      </c>
      <c r="G383" s="134" t="s">
        <v>147</v>
      </c>
      <c r="H383" s="128">
        <v>50</v>
      </c>
      <c r="I383" s="120"/>
      <c r="J383" s="135">
        <f>J376</f>
        <v>0.65</v>
      </c>
      <c r="K383" s="450"/>
    </row>
    <row r="384" spans="5:11" ht="16.2" thickBot="1" x14ac:dyDescent="0.35">
      <c r="E384"/>
      <c r="F384" s="314" t="s">
        <v>158</v>
      </c>
      <c r="G384" s="127">
        <v>15</v>
      </c>
      <c r="H384" s="128">
        <v>15</v>
      </c>
      <c r="I384" s="120" t="s">
        <v>552</v>
      </c>
      <c r="J384" s="135">
        <f>G384*I384/1000</f>
        <v>1.2</v>
      </c>
      <c r="K384" s="450"/>
    </row>
    <row r="385" spans="5:11" ht="16.2" thickBot="1" x14ac:dyDescent="0.35">
      <c r="E385"/>
      <c r="F385" s="314" t="s">
        <v>160</v>
      </c>
      <c r="G385" s="127">
        <v>8</v>
      </c>
      <c r="H385" s="128">
        <v>7</v>
      </c>
      <c r="I385" s="120" t="s">
        <v>420</v>
      </c>
      <c r="J385" s="135">
        <f>G385*I385/1000</f>
        <v>1.72</v>
      </c>
      <c r="K385" s="450"/>
    </row>
    <row r="386" spans="5:11" ht="16.2" thickBot="1" x14ac:dyDescent="0.35">
      <c r="E386"/>
      <c r="F386" s="314" t="s">
        <v>155</v>
      </c>
      <c r="G386" s="127">
        <v>150</v>
      </c>
      <c r="H386" s="128">
        <v>150</v>
      </c>
      <c r="I386" s="120"/>
      <c r="J386" s="121"/>
      <c r="K386" s="450"/>
    </row>
    <row r="387" spans="5:11" x14ac:dyDescent="0.3">
      <c r="E387"/>
      <c r="F387" s="342"/>
      <c r="G387" s="169"/>
      <c r="H387" s="169"/>
      <c r="I387" s="161"/>
      <c r="J387" s="135"/>
      <c r="K387" s="97"/>
    </row>
    <row r="388" spans="5:11" x14ac:dyDescent="0.3">
      <c r="E388"/>
      <c r="F388" s="342"/>
      <c r="G388" s="169"/>
      <c r="H388" s="169"/>
      <c r="I388" s="161"/>
      <c r="J388" s="135"/>
      <c r="K388" s="97"/>
    </row>
    <row r="389" spans="5:11" ht="21" x14ac:dyDescent="0.3">
      <c r="E389"/>
      <c r="F389" s="485" t="s">
        <v>501</v>
      </c>
      <c r="G389" s="169"/>
      <c r="H389" s="169"/>
      <c r="I389" s="161"/>
      <c r="J389" s="121"/>
      <c r="K389" s="290">
        <f>J390+J391+J392</f>
        <v>16.206250000000001</v>
      </c>
    </row>
    <row r="390" spans="5:11" x14ac:dyDescent="0.3">
      <c r="E390"/>
      <c r="F390" s="342" t="s">
        <v>502</v>
      </c>
      <c r="G390" s="137">
        <v>37.5</v>
      </c>
      <c r="H390" s="169">
        <v>37.5</v>
      </c>
      <c r="I390" s="161" t="s">
        <v>486</v>
      </c>
      <c r="J390" s="133">
        <f>G390*I390/1000</f>
        <v>0</v>
      </c>
      <c r="K390" s="292"/>
    </row>
    <row r="391" spans="5:11" x14ac:dyDescent="0.3">
      <c r="E391"/>
      <c r="F391" s="342" t="s">
        <v>503</v>
      </c>
      <c r="G391" s="137">
        <v>37.5</v>
      </c>
      <c r="H391" s="169">
        <v>37.5</v>
      </c>
      <c r="I391" s="161" t="s">
        <v>563</v>
      </c>
      <c r="J391" s="133">
        <f>G391*I391/1000</f>
        <v>2.4562499999999998</v>
      </c>
      <c r="K391" s="292"/>
    </row>
    <row r="392" spans="5:11" ht="15" thickBot="1" x14ac:dyDescent="0.35">
      <c r="E392"/>
      <c r="F392" s="342" t="s">
        <v>186</v>
      </c>
      <c r="G392" s="121">
        <v>12.5</v>
      </c>
      <c r="H392" s="169">
        <v>12.5</v>
      </c>
      <c r="I392" s="161" t="s">
        <v>554</v>
      </c>
      <c r="J392" s="133">
        <f>G392*I392/1000</f>
        <v>13.75</v>
      </c>
      <c r="K392" s="292"/>
    </row>
    <row r="393" spans="5:11" ht="15" thickBot="1" x14ac:dyDescent="0.35">
      <c r="E393"/>
      <c r="F393" s="195"/>
      <c r="G393" s="196"/>
      <c r="H393" s="196"/>
      <c r="I393" s="197"/>
      <c r="J393" s="135"/>
      <c r="K393" s="97"/>
    </row>
    <row r="394" spans="5:11" ht="21" hidden="1" x14ac:dyDescent="0.4">
      <c r="F394" s="455" t="s">
        <v>466</v>
      </c>
      <c r="J394" s="135"/>
      <c r="K394" s="448"/>
    </row>
    <row r="395" spans="5:11" hidden="1" x14ac:dyDescent="0.3">
      <c r="F395" s="310" t="s">
        <v>467</v>
      </c>
      <c r="H395">
        <v>100</v>
      </c>
      <c r="I395">
        <v>320</v>
      </c>
      <c r="J395" s="135">
        <f t="shared" ref="J395" si="10">G395*I395/1000</f>
        <v>0</v>
      </c>
      <c r="K395" s="432">
        <f>G395*I395/1000</f>
        <v>0</v>
      </c>
    </row>
    <row r="396" spans="5:11" x14ac:dyDescent="0.3">
      <c r="E396"/>
      <c r="F396" s="487"/>
      <c r="G396" s="488"/>
      <c r="H396" s="488"/>
      <c r="I396" s="197"/>
      <c r="J396" s="135"/>
      <c r="K396" s="97"/>
    </row>
    <row r="397" spans="5:11" hidden="1" x14ac:dyDescent="0.3">
      <c r="E397"/>
      <c r="F397" s="487"/>
      <c r="G397" s="488"/>
      <c r="H397" s="488"/>
      <c r="I397" s="197"/>
      <c r="J397" s="135"/>
      <c r="K397" s="97"/>
    </row>
    <row r="398" spans="5:11" hidden="1" x14ac:dyDescent="0.3">
      <c r="E398"/>
      <c r="F398" s="487"/>
      <c r="G398" s="488"/>
      <c r="H398" s="488"/>
      <c r="I398" s="197"/>
      <c r="J398" s="135"/>
      <c r="K398" s="97"/>
    </row>
    <row r="399" spans="5:11" ht="15" thickBot="1" x14ac:dyDescent="0.35"/>
    <row r="400" spans="5:11" ht="21.6" thickBot="1" x14ac:dyDescent="0.35">
      <c r="E400" s="447" t="s">
        <v>455</v>
      </c>
      <c r="F400" s="456" t="s">
        <v>456</v>
      </c>
      <c r="K400" s="432">
        <f>J402+J403+J405+J406</f>
        <v>11.255899999999999</v>
      </c>
    </row>
    <row r="401" spans="5:11" ht="15" thickBot="1" x14ac:dyDescent="0.35">
      <c r="E401"/>
      <c r="F401" s="320" t="s">
        <v>137</v>
      </c>
      <c r="G401" s="106" t="s">
        <v>138</v>
      </c>
      <c r="H401" s="107" t="s">
        <v>139</v>
      </c>
    </row>
    <row r="402" spans="5:11" ht="15.75" customHeight="1" thickBot="1" x14ac:dyDescent="0.35">
      <c r="E402"/>
      <c r="F402" s="321" t="s">
        <v>246</v>
      </c>
      <c r="G402" s="111">
        <v>57</v>
      </c>
      <c r="H402" s="112">
        <v>48</v>
      </c>
      <c r="I402">
        <v>100</v>
      </c>
      <c r="J402">
        <f>G402*I402/1000</f>
        <v>5.7</v>
      </c>
    </row>
    <row r="403" spans="5:11" ht="15" thickBot="1" x14ac:dyDescent="0.35">
      <c r="E403"/>
      <c r="F403" s="321" t="s">
        <v>247</v>
      </c>
      <c r="G403" s="111">
        <v>44</v>
      </c>
      <c r="H403" s="112">
        <v>35</v>
      </c>
      <c r="I403">
        <v>95</v>
      </c>
      <c r="J403">
        <f t="shared" ref="J403" si="11">G403*I403/1000</f>
        <v>4.18</v>
      </c>
    </row>
    <row r="404" spans="5:11" ht="15" thickBot="1" x14ac:dyDescent="0.35">
      <c r="E404"/>
      <c r="F404" s="321" t="s">
        <v>248</v>
      </c>
      <c r="G404" s="111">
        <v>15</v>
      </c>
      <c r="H404" s="112">
        <v>12</v>
      </c>
    </row>
    <row r="405" spans="5:11" ht="15" thickBot="1" x14ac:dyDescent="0.35">
      <c r="E405"/>
      <c r="F405" s="321" t="s">
        <v>249</v>
      </c>
      <c r="G405" s="111">
        <v>14</v>
      </c>
      <c r="H405" s="112">
        <v>12</v>
      </c>
      <c r="I405">
        <v>35</v>
      </c>
      <c r="J405">
        <f t="shared" ref="J405:J406" si="12">G405*I405/1000</f>
        <v>0.49</v>
      </c>
    </row>
    <row r="406" spans="5:11" ht="15" thickBot="1" x14ac:dyDescent="0.35">
      <c r="E406"/>
      <c r="F406" s="321" t="s">
        <v>250</v>
      </c>
      <c r="G406" s="111">
        <v>5</v>
      </c>
      <c r="H406" s="112">
        <v>5</v>
      </c>
      <c r="I406">
        <v>177.18</v>
      </c>
      <c r="J406">
        <f t="shared" si="12"/>
        <v>0.88590000000000013</v>
      </c>
    </row>
    <row r="408" spans="5:11" ht="21" x14ac:dyDescent="0.3">
      <c r="E408"/>
      <c r="F408" s="456" t="s">
        <v>251</v>
      </c>
      <c r="K408" s="453">
        <f>J411+J414+J417+J418+J419+J424+J425</f>
        <v>8.5214499999999997</v>
      </c>
    </row>
    <row r="409" spans="5:11" ht="16.2" thickBot="1" x14ac:dyDescent="0.35">
      <c r="E409"/>
      <c r="F409" s="322" t="s">
        <v>252</v>
      </c>
      <c r="K409" s="452"/>
    </row>
    <row r="410" spans="5:11" ht="16.2" thickBot="1" x14ac:dyDescent="0.35">
      <c r="E410"/>
      <c r="F410" s="323" t="s">
        <v>137</v>
      </c>
      <c r="G410" s="419" t="s">
        <v>138</v>
      </c>
      <c r="H410" s="420" t="s">
        <v>139</v>
      </c>
      <c r="I410" s="421"/>
      <c r="J410" s="421"/>
      <c r="K410" s="452"/>
    </row>
    <row r="411" spans="5:11" ht="16.2" thickBot="1" x14ac:dyDescent="0.35">
      <c r="E411"/>
      <c r="F411" s="321" t="s">
        <v>253</v>
      </c>
      <c r="G411" s="422">
        <v>100</v>
      </c>
      <c r="H411" s="423">
        <v>75</v>
      </c>
      <c r="I411" s="421">
        <v>70</v>
      </c>
      <c r="J411" s="421">
        <f>G411*I411/1000</f>
        <v>7</v>
      </c>
      <c r="K411" s="452"/>
    </row>
    <row r="412" spans="5:11" ht="16.2" thickBot="1" x14ac:dyDescent="0.35">
      <c r="E412"/>
      <c r="F412" s="321" t="s">
        <v>254</v>
      </c>
      <c r="G412" s="422">
        <v>2</v>
      </c>
      <c r="H412" s="423">
        <v>2</v>
      </c>
      <c r="I412" s="421"/>
      <c r="J412" s="421"/>
      <c r="K412" s="452"/>
    </row>
    <row r="413" spans="5:11" ht="16.2" thickBot="1" x14ac:dyDescent="0.35">
      <c r="E413"/>
      <c r="F413" s="321" t="s">
        <v>255</v>
      </c>
      <c r="G413" s="422">
        <v>2</v>
      </c>
      <c r="H413" s="423">
        <v>2</v>
      </c>
      <c r="I413" s="421"/>
      <c r="J413" s="421"/>
      <c r="K413" s="452"/>
    </row>
    <row r="414" spans="5:11" ht="16.2" thickBot="1" x14ac:dyDescent="0.35">
      <c r="E414"/>
      <c r="F414" s="321" t="s">
        <v>256</v>
      </c>
      <c r="G414" s="422">
        <v>2</v>
      </c>
      <c r="H414" s="423">
        <v>2</v>
      </c>
      <c r="I414" s="421">
        <v>59</v>
      </c>
      <c r="J414" s="421">
        <f>G414*I414/1000</f>
        <v>0.11799999999999999</v>
      </c>
      <c r="K414" s="452"/>
    </row>
    <row r="415" spans="5:11" ht="16.2" thickBot="1" x14ac:dyDescent="0.35">
      <c r="E415"/>
      <c r="F415" s="321" t="s">
        <v>257</v>
      </c>
      <c r="G415" s="424" t="s">
        <v>147</v>
      </c>
      <c r="H415" s="423">
        <v>2</v>
      </c>
      <c r="I415" s="421"/>
      <c r="J415" s="421"/>
      <c r="K415" s="452"/>
    </row>
    <row r="416" spans="5:11" ht="16.2" thickBot="1" x14ac:dyDescent="0.35">
      <c r="E416"/>
      <c r="F416" s="321" t="s">
        <v>258</v>
      </c>
      <c r="G416" s="422">
        <v>2</v>
      </c>
      <c r="H416" s="423">
        <v>2</v>
      </c>
      <c r="I416" s="421"/>
      <c r="J416" s="421"/>
      <c r="K416" s="452"/>
    </row>
    <row r="417" spans="5:11" ht="16.2" thickBot="1" x14ac:dyDescent="0.35">
      <c r="E417"/>
      <c r="F417" s="321" t="s">
        <v>259</v>
      </c>
      <c r="G417" s="422">
        <v>12.5</v>
      </c>
      <c r="H417" s="423">
        <v>10</v>
      </c>
      <c r="I417" s="421">
        <v>40</v>
      </c>
      <c r="J417" s="421">
        <f>G417*I417/1000</f>
        <v>0.5</v>
      </c>
      <c r="K417" s="452"/>
    </row>
    <row r="418" spans="5:11" ht="16.2" thickBot="1" x14ac:dyDescent="0.35">
      <c r="E418"/>
      <c r="F418" s="321" t="s">
        <v>260</v>
      </c>
      <c r="G418" s="422">
        <v>12</v>
      </c>
      <c r="H418" s="423">
        <v>10</v>
      </c>
      <c r="I418" s="421">
        <v>35</v>
      </c>
      <c r="J418" s="421">
        <f>G418*I418/1000</f>
        <v>0.42</v>
      </c>
      <c r="K418" s="452"/>
    </row>
    <row r="419" spans="5:11" ht="16.2" thickBot="1" x14ac:dyDescent="0.35">
      <c r="E419"/>
      <c r="F419" s="321" t="s">
        <v>250</v>
      </c>
      <c r="G419" s="422">
        <v>2.5</v>
      </c>
      <c r="H419" s="423">
        <v>2.5</v>
      </c>
      <c r="I419" s="421">
        <v>177.18</v>
      </c>
      <c r="J419" s="421">
        <f>G419*I419/1000</f>
        <v>0.44295000000000007</v>
      </c>
      <c r="K419" s="452"/>
    </row>
    <row r="420" spans="5:11" ht="16.2" thickBot="1" x14ac:dyDescent="0.35">
      <c r="E420"/>
      <c r="F420" s="457" t="s">
        <v>261</v>
      </c>
      <c r="G420" s="422" t="s">
        <v>147</v>
      </c>
      <c r="H420" s="423">
        <v>175</v>
      </c>
      <c r="I420" s="421"/>
      <c r="J420" s="421"/>
      <c r="K420" s="452"/>
    </row>
    <row r="421" spans="5:11" ht="16.2" thickBot="1" x14ac:dyDescent="0.35">
      <c r="E421"/>
      <c r="F421" s="321" t="s">
        <v>262</v>
      </c>
      <c r="G421" s="422">
        <v>175</v>
      </c>
      <c r="H421" s="423">
        <v>175</v>
      </c>
      <c r="I421" s="421"/>
      <c r="J421" s="421"/>
      <c r="K421" s="452"/>
    </row>
    <row r="422" spans="5:11" ht="16.2" thickBot="1" x14ac:dyDescent="0.35">
      <c r="E422"/>
      <c r="F422" s="321" t="s">
        <v>263</v>
      </c>
      <c r="G422" s="422">
        <v>175</v>
      </c>
      <c r="H422" s="423">
        <v>175</v>
      </c>
      <c r="I422" s="421"/>
      <c r="J422" s="421"/>
      <c r="K422" s="452"/>
    </row>
    <row r="423" spans="5:11" ht="16.2" thickBot="1" x14ac:dyDescent="0.35">
      <c r="E423"/>
      <c r="F423" s="321" t="s">
        <v>145</v>
      </c>
      <c r="G423" s="422">
        <v>175</v>
      </c>
      <c r="H423" s="423">
        <v>175</v>
      </c>
      <c r="I423" s="421"/>
      <c r="J423" s="421"/>
      <c r="K423" s="452"/>
    </row>
    <row r="424" spans="5:11" ht="16.2" thickBot="1" x14ac:dyDescent="0.35">
      <c r="E424"/>
      <c r="F424" s="321" t="s">
        <v>264</v>
      </c>
      <c r="G424" s="422">
        <v>0.01</v>
      </c>
      <c r="H424" s="423">
        <v>0.01</v>
      </c>
      <c r="I424" s="425">
        <v>1050</v>
      </c>
      <c r="J424" s="421">
        <f>G424*I424/1000</f>
        <v>1.0500000000000001E-2</v>
      </c>
      <c r="K424" s="452"/>
    </row>
    <row r="425" spans="5:11" ht="16.2" thickBot="1" x14ac:dyDescent="0.35">
      <c r="E425"/>
      <c r="F425" s="321" t="s">
        <v>265</v>
      </c>
      <c r="G425" s="422">
        <v>1.5</v>
      </c>
      <c r="H425" s="423">
        <v>1.5</v>
      </c>
      <c r="I425" s="421">
        <v>20</v>
      </c>
      <c r="J425" s="421">
        <f>G425*I425/1000</f>
        <v>0.03</v>
      </c>
      <c r="K425" s="452"/>
    </row>
    <row r="426" spans="5:11" ht="15.6" x14ac:dyDescent="0.3">
      <c r="K426" s="452"/>
    </row>
    <row r="427" spans="5:11" ht="21.6" thickBot="1" x14ac:dyDescent="0.35">
      <c r="E427"/>
      <c r="F427" s="456" t="s">
        <v>505</v>
      </c>
      <c r="K427" s="432">
        <f>J429+J430+J433</f>
        <v>27.927999999999997</v>
      </c>
    </row>
    <row r="428" spans="5:11" ht="15" thickBot="1" x14ac:dyDescent="0.35">
      <c r="E428"/>
      <c r="F428" s="323" t="s">
        <v>137</v>
      </c>
      <c r="G428" s="249" t="s">
        <v>138</v>
      </c>
      <c r="H428" s="250" t="s">
        <v>139</v>
      </c>
    </row>
    <row r="429" spans="5:11" ht="15" thickBot="1" x14ac:dyDescent="0.35">
      <c r="E429"/>
      <c r="F429" s="321" t="s">
        <v>253</v>
      </c>
      <c r="G429" s="251">
        <v>226</v>
      </c>
      <c r="H429" s="252">
        <v>168</v>
      </c>
      <c r="I429">
        <v>70</v>
      </c>
      <c r="J429">
        <f>G429*I429/1000</f>
        <v>15.82</v>
      </c>
    </row>
    <row r="430" spans="5:11" ht="15" thickBot="1" x14ac:dyDescent="0.35">
      <c r="E430"/>
      <c r="F430" s="321" t="s">
        <v>279</v>
      </c>
      <c r="G430" s="251">
        <v>32</v>
      </c>
      <c r="H430" s="252">
        <v>30</v>
      </c>
      <c r="I430">
        <v>69</v>
      </c>
      <c r="J430">
        <f>G430*I430/1000</f>
        <v>2.2080000000000002</v>
      </c>
    </row>
    <row r="431" spans="5:11" ht="15" thickBot="1" x14ac:dyDescent="0.35">
      <c r="E431"/>
      <c r="F431" s="326" t="s">
        <v>350</v>
      </c>
      <c r="G431" s="253" t="s">
        <v>147</v>
      </c>
      <c r="H431" s="257">
        <v>30</v>
      </c>
    </row>
    <row r="432" spans="5:11" ht="23.4" thickBot="1" x14ac:dyDescent="0.35">
      <c r="E432"/>
      <c r="F432" s="326" t="s">
        <v>351</v>
      </c>
      <c r="G432" s="253" t="s">
        <v>147</v>
      </c>
      <c r="H432" s="269" t="s">
        <v>147</v>
      </c>
    </row>
    <row r="433" spans="5:11" ht="15" thickBot="1" x14ac:dyDescent="0.35">
      <c r="E433"/>
      <c r="F433" s="321" t="s">
        <v>148</v>
      </c>
      <c r="G433" s="251">
        <v>9</v>
      </c>
      <c r="H433" s="252">
        <v>9</v>
      </c>
      <c r="I433">
        <v>1100</v>
      </c>
      <c r="J433">
        <f>G433*I433/1000</f>
        <v>9.9</v>
      </c>
    </row>
    <row r="435" spans="5:11" ht="21" x14ac:dyDescent="0.3">
      <c r="E435"/>
      <c r="F435" s="456" t="s">
        <v>507</v>
      </c>
      <c r="K435" s="432">
        <f>J438+J439+J440+J441+J442+J443+J444+J445+J446</f>
        <v>53.253630000000001</v>
      </c>
    </row>
    <row r="436" spans="5:11" ht="15.6" thickBot="1" x14ac:dyDescent="0.35">
      <c r="E436"/>
      <c r="F436" s="355" t="s">
        <v>508</v>
      </c>
    </row>
    <row r="437" spans="5:11" ht="15" thickBot="1" x14ac:dyDescent="0.35">
      <c r="E437"/>
      <c r="F437" s="320" t="s">
        <v>137</v>
      </c>
      <c r="G437" s="106" t="s">
        <v>138</v>
      </c>
      <c r="H437" s="107" t="s">
        <v>139</v>
      </c>
    </row>
    <row r="438" spans="5:11" ht="15" thickBot="1" x14ac:dyDescent="0.35">
      <c r="E438"/>
      <c r="F438" s="321" t="s">
        <v>353</v>
      </c>
      <c r="G438" s="111">
        <v>205.8</v>
      </c>
      <c r="H438" s="112">
        <v>102.9</v>
      </c>
      <c r="I438">
        <v>240</v>
      </c>
      <c r="J438" s="158">
        <f t="shared" ref="J438:J446" si="13">G438*I438/1000</f>
        <v>49.392000000000003</v>
      </c>
    </row>
    <row r="439" spans="5:11" ht="15" thickBot="1" x14ac:dyDescent="0.35">
      <c r="E439"/>
      <c r="F439" s="321" t="s">
        <v>155</v>
      </c>
      <c r="G439" s="111">
        <v>21</v>
      </c>
      <c r="H439" s="259">
        <v>21</v>
      </c>
      <c r="I439">
        <v>0</v>
      </c>
      <c r="J439" s="158">
        <f t="shared" si="13"/>
        <v>0</v>
      </c>
    </row>
    <row r="440" spans="5:11" ht="15" thickBot="1" x14ac:dyDescent="0.35">
      <c r="E440"/>
      <c r="F440" s="321" t="s">
        <v>331</v>
      </c>
      <c r="G440" s="111">
        <v>32.200000000000003</v>
      </c>
      <c r="H440" s="112">
        <v>25.2</v>
      </c>
      <c r="I440">
        <v>40</v>
      </c>
      <c r="J440" s="158">
        <f t="shared" si="13"/>
        <v>1.288</v>
      </c>
    </row>
    <row r="441" spans="5:11" ht="15" thickBot="1" x14ac:dyDescent="0.35">
      <c r="E441"/>
      <c r="F441" s="321" t="s">
        <v>260</v>
      </c>
      <c r="G441" s="111">
        <v>9.8000000000000007</v>
      </c>
      <c r="H441" s="112">
        <v>9.8000000000000007</v>
      </c>
      <c r="I441">
        <v>35</v>
      </c>
      <c r="J441" s="158">
        <f t="shared" si="13"/>
        <v>0.34300000000000003</v>
      </c>
    </row>
    <row r="442" spans="5:11" ht="15" thickBot="1" x14ac:dyDescent="0.35">
      <c r="E442"/>
      <c r="F442" s="321" t="s">
        <v>315</v>
      </c>
      <c r="G442" s="111">
        <v>4.2</v>
      </c>
      <c r="H442" s="112">
        <v>4.2</v>
      </c>
      <c r="I442">
        <v>177.15</v>
      </c>
      <c r="J442" s="158">
        <f t="shared" si="13"/>
        <v>0.74403000000000008</v>
      </c>
    </row>
    <row r="443" spans="5:11" ht="15" thickBot="1" x14ac:dyDescent="0.35">
      <c r="F443" s="321" t="s">
        <v>158</v>
      </c>
      <c r="G443" s="111">
        <v>2.8</v>
      </c>
      <c r="H443" s="112">
        <v>2.8</v>
      </c>
      <c r="I443">
        <v>80</v>
      </c>
      <c r="J443" s="158">
        <f t="shared" si="13"/>
        <v>0.224</v>
      </c>
    </row>
    <row r="444" spans="5:11" ht="15" thickBot="1" x14ac:dyDescent="0.35">
      <c r="F444" s="321" t="s">
        <v>182</v>
      </c>
      <c r="G444" s="111">
        <v>0.83</v>
      </c>
      <c r="H444" s="112">
        <v>0.83</v>
      </c>
      <c r="I444">
        <v>20</v>
      </c>
      <c r="J444" s="158">
        <f t="shared" si="13"/>
        <v>1.6599999999999997E-2</v>
      </c>
    </row>
    <row r="445" spans="5:11" ht="15" thickBot="1" x14ac:dyDescent="0.35">
      <c r="F445" s="321" t="s">
        <v>308</v>
      </c>
      <c r="G445" s="159">
        <v>0.14000000000000001</v>
      </c>
      <c r="H445" s="159">
        <v>0.14000000000000001</v>
      </c>
      <c r="I445">
        <v>500</v>
      </c>
      <c r="J445">
        <f t="shared" si="13"/>
        <v>7.0000000000000007E-2</v>
      </c>
    </row>
    <row r="446" spans="5:11" ht="15" thickBot="1" x14ac:dyDescent="0.35">
      <c r="F446" s="321" t="s">
        <v>297</v>
      </c>
      <c r="G446" s="159">
        <v>5.6</v>
      </c>
      <c r="H446" s="159">
        <v>5.6</v>
      </c>
      <c r="I446">
        <v>210</v>
      </c>
      <c r="J446" s="158">
        <f t="shared" si="13"/>
        <v>1.1759999999999999</v>
      </c>
    </row>
    <row r="447" spans="5:11" x14ac:dyDescent="0.3">
      <c r="F447" s="489"/>
      <c r="G447" s="159"/>
      <c r="H447" s="159"/>
    </row>
    <row r="449" spans="5:12" ht="21" x14ac:dyDescent="0.4">
      <c r="F449" s="455" t="s">
        <v>509</v>
      </c>
    </row>
    <row r="450" spans="5:12" x14ac:dyDescent="0.3">
      <c r="F450" s="303" t="s">
        <v>282</v>
      </c>
      <c r="G450" s="159">
        <v>200</v>
      </c>
      <c r="H450" s="159">
        <v>200</v>
      </c>
      <c r="I450">
        <v>64</v>
      </c>
      <c r="K450" s="279">
        <f>G450*I450/1000</f>
        <v>12.8</v>
      </c>
    </row>
    <row r="452" spans="5:12" ht="21" x14ac:dyDescent="0.4">
      <c r="F452" s="455" t="s">
        <v>538</v>
      </c>
      <c r="K452" s="452"/>
    </row>
    <row r="453" spans="5:12" ht="15.6" x14ac:dyDescent="0.3">
      <c r="E453"/>
      <c r="F453" s="303" t="s">
        <v>14</v>
      </c>
      <c r="G453" s="461">
        <v>60</v>
      </c>
      <c r="I453">
        <v>35.9</v>
      </c>
      <c r="K453" s="453">
        <f>G453*I453/1000</f>
        <v>2.1539999999999999</v>
      </c>
    </row>
    <row r="454" spans="5:12" ht="16.2" thickBot="1" x14ac:dyDescent="0.35">
      <c r="E454"/>
      <c r="G454" s="461"/>
      <c r="J454" s="493"/>
      <c r="K454" s="492"/>
      <c r="L454" s="493"/>
    </row>
    <row r="455" spans="5:12" ht="21.6" thickBot="1" x14ac:dyDescent="0.45">
      <c r="E455" s="447" t="s">
        <v>532</v>
      </c>
      <c r="F455" s="455" t="s">
        <v>537</v>
      </c>
      <c r="K455" s="448"/>
    </row>
    <row r="456" spans="5:12" x14ac:dyDescent="0.3">
      <c r="K456" s="432">
        <f>J460+J461+J462</f>
        <v>11.100000000000001</v>
      </c>
    </row>
    <row r="457" spans="5:12" ht="24.75" customHeight="1" x14ac:dyDescent="0.3">
      <c r="F457" s="661" t="s">
        <v>284</v>
      </c>
      <c r="G457" s="662" t="s">
        <v>285</v>
      </c>
      <c r="H457" s="663"/>
      <c r="K457"/>
    </row>
    <row r="458" spans="5:12" x14ac:dyDescent="0.3">
      <c r="F458" s="661"/>
      <c r="G458" s="664">
        <v>1</v>
      </c>
      <c r="H458" s="665"/>
      <c r="K458"/>
    </row>
    <row r="459" spans="5:12" x14ac:dyDescent="0.3">
      <c r="F459" s="661"/>
      <c r="G459" s="510" t="s">
        <v>138</v>
      </c>
      <c r="H459" s="510" t="s">
        <v>139</v>
      </c>
      <c r="K459"/>
    </row>
    <row r="460" spans="5:12" x14ac:dyDescent="0.3">
      <c r="F460" s="511" t="s">
        <v>534</v>
      </c>
      <c r="G460" s="512">
        <v>5</v>
      </c>
      <c r="H460" s="512">
        <v>5</v>
      </c>
      <c r="I460">
        <v>520</v>
      </c>
      <c r="J460">
        <f>G460*I460/1000</f>
        <v>2.6</v>
      </c>
      <c r="K460"/>
    </row>
    <row r="461" spans="5:12" x14ac:dyDescent="0.3">
      <c r="F461" s="511" t="s">
        <v>535</v>
      </c>
      <c r="G461" s="512">
        <v>20</v>
      </c>
      <c r="H461" s="512">
        <v>20</v>
      </c>
      <c r="I461">
        <v>80</v>
      </c>
      <c r="J461">
        <f>G461*I461/1000</f>
        <v>1.6</v>
      </c>
      <c r="K461"/>
    </row>
    <row r="462" spans="5:12" x14ac:dyDescent="0.3">
      <c r="F462" s="511" t="s">
        <v>536</v>
      </c>
      <c r="G462" s="512">
        <v>100</v>
      </c>
      <c r="H462" s="512">
        <v>100</v>
      </c>
      <c r="I462">
        <v>69</v>
      </c>
      <c r="J462" s="158">
        <f>G462*I462/1000</f>
        <v>6.9</v>
      </c>
      <c r="K462"/>
    </row>
    <row r="463" spans="5:12" x14ac:dyDescent="0.3">
      <c r="F463" s="511" t="s">
        <v>155</v>
      </c>
      <c r="G463" s="512">
        <v>120</v>
      </c>
      <c r="H463" s="512">
        <v>120</v>
      </c>
      <c r="K463"/>
    </row>
    <row r="464" spans="5:12" x14ac:dyDescent="0.3">
      <c r="F464" s="513" t="s">
        <v>435</v>
      </c>
      <c r="G464" s="513" t="s">
        <v>147</v>
      </c>
      <c r="H464" s="514">
        <v>200</v>
      </c>
      <c r="K464"/>
    </row>
    <row r="465" spans="5:12" x14ac:dyDescent="0.3">
      <c r="K465" s="448"/>
    </row>
    <row r="466" spans="5:12" x14ac:dyDescent="0.3">
      <c r="K466" s="448"/>
    </row>
    <row r="467" spans="5:12" x14ac:dyDescent="0.3">
      <c r="F467" s="509" t="s">
        <v>558</v>
      </c>
      <c r="G467">
        <v>65</v>
      </c>
      <c r="I467">
        <v>23.69</v>
      </c>
      <c r="K467" s="92">
        <f>I467</f>
        <v>23.69</v>
      </c>
    </row>
    <row r="468" spans="5:12" ht="15" customHeight="1" x14ac:dyDescent="0.3">
      <c r="J468" s="493"/>
      <c r="K468" s="494"/>
      <c r="L468" s="493"/>
    </row>
    <row r="469" spans="5:12" ht="15" thickBot="1" x14ac:dyDescent="0.35"/>
    <row r="470" spans="5:12" s="289" customFormat="1" ht="21.6" thickBot="1" x14ac:dyDescent="0.45">
      <c r="E470" s="359"/>
      <c r="F470" s="464" t="s">
        <v>194</v>
      </c>
      <c r="G470" s="472"/>
      <c r="H470" s="472"/>
      <c r="I470" s="472"/>
      <c r="J470" s="472"/>
      <c r="K470" s="473">
        <f>K479+K489+K501+K509+K514+K521+K535+K542+K568+K582+K585+K587</f>
        <v>194.18648999999999</v>
      </c>
    </row>
    <row r="471" spans="5:12" ht="15" thickBot="1" x14ac:dyDescent="0.35"/>
    <row r="472" spans="5:12" ht="21.6" thickBot="1" x14ac:dyDescent="0.35">
      <c r="E472" s="447" t="s">
        <v>453</v>
      </c>
      <c r="F472" s="484" t="s">
        <v>510</v>
      </c>
      <c r="G472" s="141"/>
      <c r="H472" s="141"/>
      <c r="I472" s="415"/>
      <c r="J472" s="155"/>
      <c r="K472" s="149"/>
    </row>
    <row r="473" spans="5:12" hidden="1" x14ac:dyDescent="0.3">
      <c r="F473" s="361" t="s">
        <v>192</v>
      </c>
      <c r="G473" s="141"/>
      <c r="H473" s="141"/>
      <c r="I473" s="113"/>
      <c r="J473" s="119"/>
      <c r="K473" s="97"/>
    </row>
    <row r="474" spans="5:12" hidden="1" x14ac:dyDescent="0.3">
      <c r="F474" s="361" t="s">
        <v>166</v>
      </c>
      <c r="G474" s="141"/>
      <c r="H474" s="141"/>
      <c r="I474" s="113"/>
      <c r="J474" s="119"/>
      <c r="K474" s="97"/>
    </row>
    <row r="475" spans="5:12" hidden="1" x14ac:dyDescent="0.3">
      <c r="F475" s="318"/>
      <c r="G475" s="141"/>
      <c r="H475" s="141"/>
      <c r="I475" s="113"/>
      <c r="J475" s="119"/>
      <c r="K475" s="97"/>
    </row>
    <row r="476" spans="5:12" hidden="1" x14ac:dyDescent="0.3">
      <c r="F476" s="362" t="s">
        <v>167</v>
      </c>
      <c r="G476" s="141"/>
      <c r="H476" s="141"/>
      <c r="I476" s="113"/>
      <c r="J476" s="119"/>
      <c r="K476" s="97"/>
    </row>
    <row r="477" spans="5:12" hidden="1" x14ac:dyDescent="0.3">
      <c r="E477"/>
      <c r="F477" s="369"/>
      <c r="G477" s="141"/>
      <c r="H477" s="141"/>
      <c r="I477" s="113"/>
      <c r="J477" s="119"/>
      <c r="K477" s="97"/>
    </row>
    <row r="478" spans="5:12" hidden="1" x14ac:dyDescent="0.3">
      <c r="E478"/>
      <c r="F478" s="370" t="s">
        <v>196</v>
      </c>
      <c r="G478" s="141"/>
      <c r="H478" s="141"/>
      <c r="I478" s="113"/>
      <c r="J478" s="119"/>
      <c r="K478" s="97"/>
    </row>
    <row r="479" spans="5:12" ht="16.2" thickBot="1" x14ac:dyDescent="0.35">
      <c r="E479"/>
      <c r="F479" s="363" t="s">
        <v>136</v>
      </c>
      <c r="G479" s="141"/>
      <c r="H479" s="141"/>
      <c r="I479" s="113"/>
      <c r="J479" s="119"/>
      <c r="K479" s="290">
        <f>J481+J482+J484+J485+J487</f>
        <v>17.066940000000002</v>
      </c>
    </row>
    <row r="480" spans="5:12" ht="15" thickBot="1" x14ac:dyDescent="0.35">
      <c r="E480"/>
      <c r="F480" s="364" t="s">
        <v>137</v>
      </c>
      <c r="G480" s="187" t="s">
        <v>138</v>
      </c>
      <c r="H480" s="188" t="s">
        <v>139</v>
      </c>
      <c r="I480" s="113"/>
      <c r="J480" s="119"/>
      <c r="K480" s="292"/>
    </row>
    <row r="481" spans="5:11" ht="15" thickBot="1" x14ac:dyDescent="0.35">
      <c r="E481"/>
      <c r="F481" s="365" t="s">
        <v>197</v>
      </c>
      <c r="G481" s="190">
        <v>43.24</v>
      </c>
      <c r="H481" s="191">
        <v>43.24</v>
      </c>
      <c r="I481" s="113">
        <v>94</v>
      </c>
      <c r="J481" s="133">
        <f>G481*I481/1000</f>
        <v>4.0645600000000002</v>
      </c>
      <c r="K481" s="292"/>
    </row>
    <row r="482" spans="5:11" ht="15" thickBot="1" x14ac:dyDescent="0.35">
      <c r="E482"/>
      <c r="F482" s="365" t="s">
        <v>144</v>
      </c>
      <c r="G482" s="190">
        <v>96.22</v>
      </c>
      <c r="H482" s="191">
        <v>96.22</v>
      </c>
      <c r="I482" s="113">
        <v>69</v>
      </c>
      <c r="J482" s="133">
        <f>G482*I482/1000</f>
        <v>6.6391800000000005</v>
      </c>
      <c r="K482" s="292"/>
    </row>
    <row r="483" spans="5:11" ht="15" thickBot="1" x14ac:dyDescent="0.35">
      <c r="E483"/>
      <c r="F483" s="365" t="s">
        <v>155</v>
      </c>
      <c r="G483" s="190">
        <v>63.78</v>
      </c>
      <c r="H483" s="191">
        <v>63.78</v>
      </c>
      <c r="I483" s="113"/>
      <c r="J483" s="155"/>
      <c r="K483" s="292"/>
    </row>
    <row r="484" spans="5:11" ht="15" thickBot="1" x14ac:dyDescent="0.35">
      <c r="E484"/>
      <c r="F484" s="365" t="s">
        <v>158</v>
      </c>
      <c r="G484" s="190">
        <v>5.18</v>
      </c>
      <c r="H484" s="191">
        <v>5.18</v>
      </c>
      <c r="I484" s="156">
        <v>80</v>
      </c>
      <c r="J484" s="133">
        <f>G484*I484/1000</f>
        <v>0.41439999999999999</v>
      </c>
      <c r="K484" s="292"/>
    </row>
    <row r="485" spans="5:11" ht="15" thickBot="1" x14ac:dyDescent="0.35">
      <c r="E485"/>
      <c r="F485" s="365" t="s">
        <v>182</v>
      </c>
      <c r="G485" s="190">
        <v>0.44</v>
      </c>
      <c r="H485" s="191">
        <v>0.44</v>
      </c>
      <c r="I485" s="113">
        <v>20</v>
      </c>
      <c r="J485" s="133">
        <f>G485*I485/1000</f>
        <v>8.8000000000000005E-3</v>
      </c>
      <c r="K485" s="292"/>
    </row>
    <row r="486" spans="5:11" ht="15" thickBot="1" x14ac:dyDescent="0.35">
      <c r="E486"/>
      <c r="F486" s="366" t="s">
        <v>198</v>
      </c>
      <c r="G486" s="193" t="s">
        <v>147</v>
      </c>
      <c r="H486" s="194">
        <v>194.6</v>
      </c>
      <c r="I486" s="113"/>
      <c r="J486" s="155"/>
      <c r="K486" s="292"/>
    </row>
    <row r="487" spans="5:11" ht="15" thickBot="1" x14ac:dyDescent="0.35">
      <c r="E487"/>
      <c r="F487" s="365" t="s">
        <v>148</v>
      </c>
      <c r="G487" s="190">
        <v>5.4</v>
      </c>
      <c r="H487" s="191">
        <v>5.4</v>
      </c>
      <c r="I487" s="156">
        <v>1100</v>
      </c>
      <c r="J487" s="133">
        <f>G487*I487/1000</f>
        <v>5.94</v>
      </c>
      <c r="K487" s="292"/>
    </row>
    <row r="488" spans="5:11" x14ac:dyDescent="0.3">
      <c r="E488"/>
      <c r="F488" s="216"/>
      <c r="G488" s="119"/>
      <c r="H488" s="119"/>
      <c r="I488" s="113"/>
      <c r="J488" s="119"/>
      <c r="K488" s="292"/>
    </row>
    <row r="489" spans="5:11" ht="21" x14ac:dyDescent="0.3">
      <c r="E489"/>
      <c r="F489" s="465" t="s">
        <v>484</v>
      </c>
      <c r="G489" s="119"/>
      <c r="H489" s="119"/>
      <c r="I489" s="161"/>
      <c r="J489" s="129"/>
      <c r="K489" s="278">
        <f>J495+J496+J497+J498</f>
        <v>9.85</v>
      </c>
    </row>
    <row r="490" spans="5:11" x14ac:dyDescent="0.3">
      <c r="E490"/>
      <c r="F490" s="338" t="s">
        <v>166</v>
      </c>
      <c r="G490" s="119"/>
      <c r="H490" s="119"/>
      <c r="I490" s="161"/>
      <c r="J490" s="121"/>
      <c r="K490" s="277"/>
    </row>
    <row r="491" spans="5:11" x14ac:dyDescent="0.3">
      <c r="E491"/>
      <c r="F491" s="216"/>
      <c r="G491" s="119"/>
      <c r="H491" s="119"/>
      <c r="I491" s="161"/>
      <c r="J491" s="121"/>
      <c r="K491" s="277"/>
    </row>
    <row r="492" spans="5:11" x14ac:dyDescent="0.3">
      <c r="E492"/>
      <c r="F492" s="340" t="s">
        <v>175</v>
      </c>
      <c r="G492" s="119"/>
      <c r="H492" s="119"/>
      <c r="I492" s="161"/>
      <c r="J492" s="121"/>
      <c r="K492" s="277"/>
    </row>
    <row r="493" spans="5:11" ht="15.6" x14ac:dyDescent="0.3">
      <c r="E493"/>
      <c r="F493" s="312" t="s">
        <v>136</v>
      </c>
      <c r="G493" s="119"/>
      <c r="H493" s="119"/>
      <c r="I493" s="161"/>
      <c r="J493" s="121"/>
      <c r="K493" s="277"/>
    </row>
    <row r="494" spans="5:11" x14ac:dyDescent="0.3">
      <c r="E494"/>
      <c r="F494" s="341" t="s">
        <v>137</v>
      </c>
      <c r="G494" s="167" t="s">
        <v>138</v>
      </c>
      <c r="H494" s="167" t="s">
        <v>139</v>
      </c>
      <c r="I494" s="161"/>
      <c r="J494" s="121"/>
      <c r="K494" s="277"/>
    </row>
    <row r="495" spans="5:11" x14ac:dyDescent="0.3">
      <c r="E495"/>
      <c r="F495" s="342" t="s">
        <v>485</v>
      </c>
      <c r="G495" s="169">
        <v>3</v>
      </c>
      <c r="H495" s="169">
        <v>3</v>
      </c>
      <c r="I495" s="161" t="s">
        <v>562</v>
      </c>
      <c r="J495" s="129">
        <f>G495*I495/1000</f>
        <v>1.35</v>
      </c>
      <c r="K495" s="277"/>
    </row>
    <row r="496" spans="5:11" x14ac:dyDescent="0.3">
      <c r="E496"/>
      <c r="F496" s="342" t="s">
        <v>144</v>
      </c>
      <c r="G496" s="169">
        <v>100</v>
      </c>
      <c r="H496" s="169">
        <v>100</v>
      </c>
      <c r="I496" s="161" t="s">
        <v>553</v>
      </c>
      <c r="J496" s="129">
        <f t="shared" ref="J496:J498" si="14">G496*I496/1000</f>
        <v>6.9</v>
      </c>
      <c r="K496" s="277"/>
    </row>
    <row r="497" spans="5:11" x14ac:dyDescent="0.3">
      <c r="E497"/>
      <c r="F497" s="342" t="s">
        <v>155</v>
      </c>
      <c r="G497" s="169">
        <v>110</v>
      </c>
      <c r="H497" s="169">
        <v>110</v>
      </c>
      <c r="I497" s="161" t="s">
        <v>486</v>
      </c>
      <c r="J497" s="129">
        <f t="shared" si="14"/>
        <v>0</v>
      </c>
      <c r="K497" s="277"/>
    </row>
    <row r="498" spans="5:11" x14ac:dyDescent="0.3">
      <c r="E498"/>
      <c r="F498" s="342" t="s">
        <v>158</v>
      </c>
      <c r="G498" s="169">
        <v>20</v>
      </c>
      <c r="H498" s="169">
        <v>20</v>
      </c>
      <c r="I498" s="161" t="s">
        <v>552</v>
      </c>
      <c r="J498" s="129">
        <f t="shared" si="14"/>
        <v>1.6</v>
      </c>
      <c r="K498" s="277"/>
    </row>
    <row r="499" spans="5:11" x14ac:dyDescent="0.3">
      <c r="E499"/>
      <c r="F499" s="310"/>
      <c r="I499" s="96"/>
      <c r="K499" s="277"/>
    </row>
    <row r="500" spans="5:11" x14ac:dyDescent="0.3">
      <c r="E500"/>
      <c r="F500" s="310"/>
      <c r="I500" s="96"/>
      <c r="K500" s="292"/>
    </row>
    <row r="501" spans="5:11" ht="21" x14ac:dyDescent="0.3">
      <c r="E501"/>
      <c r="F501" s="666" t="s">
        <v>489</v>
      </c>
      <c r="G501" s="666"/>
      <c r="H501" s="666"/>
      <c r="I501" s="666"/>
      <c r="J501" s="666"/>
      <c r="K501" s="278">
        <f>K504+K505+K506</f>
        <v>9.3312500000000007</v>
      </c>
    </row>
    <row r="502" spans="5:11" ht="15" thickBot="1" x14ac:dyDescent="0.35">
      <c r="E502"/>
      <c r="F502" s="310"/>
      <c r="I502" s="96"/>
      <c r="K502" s="277"/>
    </row>
    <row r="503" spans="5:11" ht="15" thickBot="1" x14ac:dyDescent="0.35">
      <c r="E503"/>
      <c r="F503" s="477" t="s">
        <v>137</v>
      </c>
      <c r="G503" s="262" t="s">
        <v>138</v>
      </c>
      <c r="H503" s="263" t="s">
        <v>139</v>
      </c>
      <c r="I503" s="197"/>
      <c r="J503" s="135"/>
      <c r="K503" s="277"/>
    </row>
    <row r="504" spans="5:11" ht="15" thickBot="1" x14ac:dyDescent="0.35">
      <c r="E504"/>
      <c r="F504" s="478" t="s">
        <v>490</v>
      </c>
      <c r="G504" s="260">
        <v>12.5</v>
      </c>
      <c r="H504" s="260">
        <v>12.5</v>
      </c>
      <c r="I504" s="120" t="s">
        <v>422</v>
      </c>
      <c r="J504" s="135">
        <f>G504*I504/1000</f>
        <v>6.875</v>
      </c>
      <c r="K504" s="277">
        <f>J504</f>
        <v>6.875</v>
      </c>
    </row>
    <row r="505" spans="5:11" ht="15" thickBot="1" x14ac:dyDescent="0.35">
      <c r="E505"/>
      <c r="F505" s="478" t="s">
        <v>58</v>
      </c>
      <c r="G505" s="260">
        <v>37.5</v>
      </c>
      <c r="H505" s="260">
        <v>37.5</v>
      </c>
      <c r="I505" s="197"/>
      <c r="J505" s="135">
        <f>G505*I505/1000</f>
        <v>0</v>
      </c>
      <c r="K505" s="277">
        <f>J505</f>
        <v>0</v>
      </c>
    </row>
    <row r="506" spans="5:11" ht="15" thickBot="1" x14ac:dyDescent="0.35">
      <c r="E506"/>
      <c r="F506" s="478" t="s">
        <v>504</v>
      </c>
      <c r="G506" s="486">
        <v>37.5</v>
      </c>
      <c r="H506" s="486">
        <v>37.5</v>
      </c>
      <c r="I506" s="197">
        <v>65.5</v>
      </c>
      <c r="J506" s="135">
        <f>G506*I506/1000</f>
        <v>2.4562499999999998</v>
      </c>
      <c r="K506" s="277">
        <f>J506</f>
        <v>2.4562499999999998</v>
      </c>
    </row>
    <row r="507" spans="5:11" x14ac:dyDescent="0.3">
      <c r="E507"/>
      <c r="K507" s="448"/>
    </row>
    <row r="508" spans="5:11" ht="21" x14ac:dyDescent="0.4">
      <c r="F508" s="455" t="s">
        <v>542</v>
      </c>
      <c r="K508" s="452"/>
    </row>
    <row r="509" spans="5:11" ht="16.2" customHeight="1" x14ac:dyDescent="0.3">
      <c r="E509"/>
      <c r="F509" s="303" t="s">
        <v>436</v>
      </c>
      <c r="G509">
        <v>180</v>
      </c>
      <c r="I509">
        <v>200</v>
      </c>
      <c r="K509" s="453">
        <f>G509*I509/1000</f>
        <v>36</v>
      </c>
    </row>
    <row r="510" spans="5:11" ht="31.2" hidden="1" x14ac:dyDescent="0.3">
      <c r="E510"/>
      <c r="F510" s="206" t="s">
        <v>152</v>
      </c>
      <c r="I510" s="197"/>
      <c r="J510" s="135"/>
      <c r="K510" s="292"/>
    </row>
    <row r="511" spans="5:11" x14ac:dyDescent="0.3">
      <c r="E511"/>
      <c r="K511" s="293"/>
    </row>
    <row r="512" spans="5:11" ht="15" thickBot="1" x14ac:dyDescent="0.35">
      <c r="E512"/>
      <c r="K512" s="293"/>
    </row>
    <row r="513" spans="5:11" ht="21.6" thickBot="1" x14ac:dyDescent="0.45">
      <c r="E513" s="447" t="s">
        <v>455</v>
      </c>
      <c r="F513" s="455" t="s">
        <v>511</v>
      </c>
      <c r="K513" s="293"/>
    </row>
    <row r="514" spans="5:11" ht="17.399999999999999" x14ac:dyDescent="0.3">
      <c r="E514"/>
      <c r="F514" s="343" t="s">
        <v>283</v>
      </c>
      <c r="G514" s="84"/>
      <c r="H514" s="84"/>
      <c r="K514" s="432">
        <f>J518</f>
        <v>9.9939999999999998</v>
      </c>
    </row>
    <row r="515" spans="5:11" ht="15.6" x14ac:dyDescent="0.3">
      <c r="E515"/>
      <c r="F515" s="345"/>
      <c r="G515" s="621" t="s">
        <v>285</v>
      </c>
      <c r="H515" s="621"/>
    </row>
    <row r="516" spans="5:11" ht="15.6" x14ac:dyDescent="0.3">
      <c r="E516"/>
      <c r="F516" s="346"/>
      <c r="G516" s="621" t="s">
        <v>286</v>
      </c>
      <c r="H516" s="621"/>
    </row>
    <row r="517" spans="5:11" ht="15.6" x14ac:dyDescent="0.3">
      <c r="E517"/>
      <c r="F517" s="345" t="s">
        <v>284</v>
      </c>
      <c r="G517" s="11" t="s">
        <v>138</v>
      </c>
      <c r="H517" s="11" t="s">
        <v>139</v>
      </c>
    </row>
    <row r="518" spans="5:11" ht="15.6" x14ac:dyDescent="0.3">
      <c r="E518"/>
      <c r="F518" s="345" t="s">
        <v>320</v>
      </c>
      <c r="G518" s="560">
        <v>105.2</v>
      </c>
      <c r="H518" s="560">
        <v>100</v>
      </c>
      <c r="I518">
        <v>95</v>
      </c>
      <c r="J518" s="158">
        <f>G518*I518/1000</f>
        <v>9.9939999999999998</v>
      </c>
    </row>
    <row r="519" spans="5:11" ht="15.6" x14ac:dyDescent="0.3">
      <c r="E519"/>
      <c r="F519" s="345" t="s">
        <v>288</v>
      </c>
      <c r="G519" s="264"/>
      <c r="H519" s="560">
        <v>100</v>
      </c>
    </row>
    <row r="520" spans="5:11" x14ac:dyDescent="0.3">
      <c r="E520"/>
      <c r="K520" s="293"/>
    </row>
    <row r="521" spans="5:11" ht="21.6" thickBot="1" x14ac:dyDescent="0.35">
      <c r="E521"/>
      <c r="F521" s="456" t="s">
        <v>354</v>
      </c>
      <c r="K521" s="490">
        <f>J523+J524+J526+J527+J528+J529+J530+J531</f>
        <v>8.958400000000001</v>
      </c>
    </row>
    <row r="522" spans="5:11" ht="15" thickBot="1" x14ac:dyDescent="0.35">
      <c r="E522"/>
      <c r="F522" s="323" t="s">
        <v>137</v>
      </c>
      <c r="G522" s="249" t="s">
        <v>138</v>
      </c>
      <c r="H522" s="250" t="s">
        <v>139</v>
      </c>
      <c r="K522" s="293"/>
    </row>
    <row r="523" spans="5:11" ht="15" thickBot="1" x14ac:dyDescent="0.35">
      <c r="E523"/>
      <c r="F523" s="321" t="s">
        <v>355</v>
      </c>
      <c r="G523" s="251">
        <v>50</v>
      </c>
      <c r="H523" s="252">
        <v>40</v>
      </c>
      <c r="I523">
        <v>40</v>
      </c>
      <c r="J523" s="158">
        <f>G523*I523/1000</f>
        <v>2</v>
      </c>
      <c r="K523" s="293"/>
    </row>
    <row r="524" spans="5:11" ht="15" thickBot="1" x14ac:dyDescent="0.35">
      <c r="E524"/>
      <c r="F524" s="321" t="s">
        <v>289</v>
      </c>
      <c r="G524" s="251">
        <v>25</v>
      </c>
      <c r="H524" s="252">
        <v>20</v>
      </c>
      <c r="I524">
        <v>55</v>
      </c>
      <c r="J524" s="158">
        <f t="shared" ref="J524:J531" si="15">G524*I524/1000</f>
        <v>1.375</v>
      </c>
      <c r="K524" s="293"/>
    </row>
    <row r="525" spans="5:11" ht="15" hidden="1" thickBot="1" x14ac:dyDescent="0.35">
      <c r="E525"/>
      <c r="F525" s="321" t="s">
        <v>356</v>
      </c>
      <c r="G525" s="251">
        <v>21.5</v>
      </c>
      <c r="H525" s="252">
        <v>15</v>
      </c>
      <c r="J525">
        <f t="shared" si="15"/>
        <v>0</v>
      </c>
      <c r="K525" s="293"/>
    </row>
    <row r="526" spans="5:11" ht="15" thickBot="1" x14ac:dyDescent="0.35">
      <c r="E526"/>
      <c r="F526" s="321" t="s">
        <v>253</v>
      </c>
      <c r="G526" s="251">
        <v>26.75</v>
      </c>
      <c r="H526" s="252">
        <v>20</v>
      </c>
      <c r="I526">
        <v>70</v>
      </c>
      <c r="J526" s="158">
        <f t="shared" si="15"/>
        <v>1.8725000000000001</v>
      </c>
      <c r="K526" s="293"/>
    </row>
    <row r="527" spans="5:11" ht="15" thickBot="1" x14ac:dyDescent="0.35">
      <c r="E527"/>
      <c r="F527" s="321" t="s">
        <v>259</v>
      </c>
      <c r="G527" s="251">
        <v>15.75</v>
      </c>
      <c r="H527" s="252">
        <v>12.5</v>
      </c>
      <c r="I527">
        <v>40</v>
      </c>
      <c r="J527" s="158">
        <f t="shared" si="15"/>
        <v>0.63</v>
      </c>
      <c r="K527" s="293"/>
    </row>
    <row r="528" spans="5:11" ht="15" thickBot="1" x14ac:dyDescent="0.35">
      <c r="E528"/>
      <c r="F528" s="321" t="s">
        <v>260</v>
      </c>
      <c r="G528" s="251">
        <v>12</v>
      </c>
      <c r="H528" s="252">
        <v>10</v>
      </c>
      <c r="I528">
        <v>35</v>
      </c>
      <c r="J528" s="158">
        <f t="shared" si="15"/>
        <v>0.42</v>
      </c>
      <c r="K528" s="293"/>
    </row>
    <row r="529" spans="5:11" ht="15" thickBot="1" x14ac:dyDescent="0.35">
      <c r="E529"/>
      <c r="F529" s="321" t="s">
        <v>250</v>
      </c>
      <c r="G529" s="251">
        <v>5</v>
      </c>
      <c r="H529" s="252">
        <v>5</v>
      </c>
      <c r="I529">
        <v>177.18</v>
      </c>
      <c r="J529" s="158">
        <f t="shared" si="15"/>
        <v>0.88590000000000013</v>
      </c>
      <c r="K529" s="293"/>
    </row>
    <row r="530" spans="5:11" ht="15" thickBot="1" x14ac:dyDescent="0.35">
      <c r="E530"/>
      <c r="F530" s="321" t="s">
        <v>158</v>
      </c>
      <c r="G530" s="251">
        <v>2.5</v>
      </c>
      <c r="H530" s="252">
        <v>2.5</v>
      </c>
      <c r="I530">
        <v>80</v>
      </c>
      <c r="J530" s="158">
        <f t="shared" si="15"/>
        <v>0.2</v>
      </c>
      <c r="K530" s="293"/>
    </row>
    <row r="531" spans="5:11" ht="15" thickBot="1" x14ac:dyDescent="0.35">
      <c r="E531"/>
      <c r="F531" s="321" t="s">
        <v>290</v>
      </c>
      <c r="G531" s="251">
        <v>7.5</v>
      </c>
      <c r="H531" s="252">
        <v>7.5</v>
      </c>
      <c r="I531">
        <v>210</v>
      </c>
      <c r="J531" s="158">
        <f t="shared" si="15"/>
        <v>1.575</v>
      </c>
      <c r="K531" s="293"/>
    </row>
    <row r="532" spans="5:11" ht="15" thickBot="1" x14ac:dyDescent="0.35">
      <c r="E532"/>
      <c r="F532" s="321" t="s">
        <v>155</v>
      </c>
      <c r="G532" s="251">
        <v>200</v>
      </c>
      <c r="H532" s="252">
        <v>200</v>
      </c>
      <c r="K532" s="293"/>
    </row>
    <row r="533" spans="5:11" ht="15" thickBot="1" x14ac:dyDescent="0.35">
      <c r="E533"/>
      <c r="F533" s="321" t="s">
        <v>291</v>
      </c>
      <c r="G533" s="251">
        <v>200</v>
      </c>
      <c r="H533" s="252">
        <v>200</v>
      </c>
      <c r="K533" s="293"/>
    </row>
    <row r="534" spans="5:11" x14ac:dyDescent="0.3">
      <c r="E534"/>
      <c r="K534" s="293"/>
    </row>
    <row r="535" spans="5:11" ht="21.6" thickBot="1" x14ac:dyDescent="0.35">
      <c r="E535"/>
      <c r="F535" s="456" t="s">
        <v>266</v>
      </c>
      <c r="K535" s="298">
        <f>J537+J540</f>
        <v>16.064</v>
      </c>
    </row>
    <row r="536" spans="5:11" ht="15" thickBot="1" x14ac:dyDescent="0.35">
      <c r="E536"/>
      <c r="F536" s="323" t="s">
        <v>137</v>
      </c>
      <c r="G536" s="249" t="s">
        <v>138</v>
      </c>
      <c r="H536" s="250" t="s">
        <v>139</v>
      </c>
      <c r="K536" s="293"/>
    </row>
    <row r="537" spans="5:11" ht="15" thickBot="1" x14ac:dyDescent="0.35">
      <c r="E537"/>
      <c r="F537" s="321" t="s">
        <v>269</v>
      </c>
      <c r="G537" s="251">
        <v>92</v>
      </c>
      <c r="H537" s="252">
        <v>92</v>
      </c>
      <c r="I537">
        <v>67</v>
      </c>
      <c r="J537">
        <f t="shared" ref="J537" si="16">G537*I537/1000</f>
        <v>6.1639999999999997</v>
      </c>
      <c r="K537" s="293"/>
    </row>
    <row r="538" spans="5:11" ht="15" thickBot="1" x14ac:dyDescent="0.35">
      <c r="E538"/>
      <c r="F538" s="321" t="s">
        <v>155</v>
      </c>
      <c r="G538" s="251">
        <v>136</v>
      </c>
      <c r="H538" s="252">
        <v>136</v>
      </c>
      <c r="K538" s="293"/>
    </row>
    <row r="539" spans="5:11" ht="15" thickBot="1" x14ac:dyDescent="0.35">
      <c r="E539"/>
      <c r="F539" s="326" t="s">
        <v>270</v>
      </c>
      <c r="G539" s="253" t="s">
        <v>147</v>
      </c>
      <c r="H539" s="257">
        <v>240</v>
      </c>
      <c r="K539" s="293"/>
    </row>
    <row r="540" spans="5:11" ht="15" thickBot="1" x14ac:dyDescent="0.35">
      <c r="E540"/>
      <c r="F540" s="321" t="s">
        <v>148</v>
      </c>
      <c r="G540" s="251">
        <v>9</v>
      </c>
      <c r="H540" s="252">
        <v>9</v>
      </c>
      <c r="I540">
        <v>1100</v>
      </c>
      <c r="J540">
        <f>G540*I540/1000</f>
        <v>9.9</v>
      </c>
      <c r="K540" s="293"/>
    </row>
    <row r="541" spans="5:11" x14ac:dyDescent="0.3">
      <c r="E541"/>
      <c r="K541" s="293"/>
    </row>
    <row r="542" spans="5:11" ht="21" x14ac:dyDescent="0.3">
      <c r="E542"/>
      <c r="F542" s="456" t="s">
        <v>360</v>
      </c>
      <c r="K542" s="490">
        <f>J556+J560+J561+J562+J563+J564</f>
        <v>44.392900000000004</v>
      </c>
    </row>
    <row r="543" spans="5:11" hidden="1" x14ac:dyDescent="0.3">
      <c r="E543"/>
      <c r="F543" s="354" t="s">
        <v>129</v>
      </c>
      <c r="K543" s="293"/>
    </row>
    <row r="544" spans="5:11" hidden="1" x14ac:dyDescent="0.3">
      <c r="E544"/>
      <c r="K544" s="293"/>
    </row>
    <row r="545" spans="5:11" hidden="1" x14ac:dyDescent="0.3">
      <c r="E545"/>
      <c r="F545" s="325" t="s">
        <v>130</v>
      </c>
      <c r="K545" s="293"/>
    </row>
    <row r="546" spans="5:11" hidden="1" x14ac:dyDescent="0.3">
      <c r="E546"/>
      <c r="F546" s="328" t="s">
        <v>131</v>
      </c>
      <c r="K546" s="293"/>
    </row>
    <row r="547" spans="5:11" hidden="1" x14ac:dyDescent="0.3">
      <c r="E547"/>
      <c r="F547" s="328" t="s">
        <v>132</v>
      </c>
      <c r="K547" s="293"/>
    </row>
    <row r="548" spans="5:11" hidden="1" x14ac:dyDescent="0.3">
      <c r="E548"/>
      <c r="F548" s="357"/>
      <c r="K548" s="293"/>
    </row>
    <row r="549" spans="5:11" hidden="1" x14ac:dyDescent="0.3">
      <c r="E549"/>
      <c r="F549" s="354" t="s">
        <v>361</v>
      </c>
      <c r="K549" s="293"/>
    </row>
    <row r="550" spans="5:11" x14ac:dyDescent="0.3">
      <c r="E550"/>
      <c r="F550" s="354" t="s">
        <v>362</v>
      </c>
      <c r="K550" s="293"/>
    </row>
    <row r="551" spans="5:11" ht="15.6" thickBot="1" x14ac:dyDescent="0.35">
      <c r="E551"/>
      <c r="F551" s="355" t="s">
        <v>273</v>
      </c>
      <c r="K551" s="293"/>
    </row>
    <row r="552" spans="5:11" ht="15" thickBot="1" x14ac:dyDescent="0.35">
      <c r="E552"/>
      <c r="F552" s="320" t="s">
        <v>137</v>
      </c>
      <c r="G552" s="106" t="s">
        <v>138</v>
      </c>
      <c r="H552" s="107" t="s">
        <v>139</v>
      </c>
      <c r="K552" s="293"/>
    </row>
    <row r="553" spans="5:11" ht="15" hidden="1" thickBot="1" x14ac:dyDescent="0.35">
      <c r="E553"/>
      <c r="F553" s="321" t="s">
        <v>357</v>
      </c>
      <c r="G553" s="111">
        <v>113</v>
      </c>
      <c r="H553" s="112">
        <v>83</v>
      </c>
      <c r="K553" s="293"/>
    </row>
    <row r="554" spans="5:11" ht="15" hidden="1" thickBot="1" x14ac:dyDescent="0.35">
      <c r="E554"/>
      <c r="F554" s="321" t="s">
        <v>358</v>
      </c>
      <c r="G554" s="111">
        <v>113</v>
      </c>
      <c r="H554" s="112">
        <v>83</v>
      </c>
      <c r="K554" s="293"/>
    </row>
    <row r="555" spans="5:11" ht="15" hidden="1" thickBot="1" x14ac:dyDescent="0.35">
      <c r="E555"/>
      <c r="F555" s="321" t="s">
        <v>363</v>
      </c>
      <c r="G555" s="111">
        <v>113</v>
      </c>
      <c r="H555" s="112">
        <v>83</v>
      </c>
      <c r="K555" s="293"/>
    </row>
    <row r="556" spans="5:11" ht="15" thickBot="1" x14ac:dyDescent="0.35">
      <c r="E556"/>
      <c r="F556" s="321" t="s">
        <v>343</v>
      </c>
      <c r="G556" s="111">
        <v>113</v>
      </c>
      <c r="H556" s="112">
        <v>96</v>
      </c>
      <c r="I556">
        <v>368</v>
      </c>
      <c r="J556" s="158">
        <f>G556*I556/1000</f>
        <v>41.584000000000003</v>
      </c>
      <c r="K556" s="293"/>
    </row>
    <row r="557" spans="5:11" ht="15" thickBot="1" x14ac:dyDescent="0.35">
      <c r="E557"/>
      <c r="F557" s="321" t="s">
        <v>344</v>
      </c>
      <c r="G557" s="111">
        <v>113</v>
      </c>
      <c r="H557" s="112">
        <v>96</v>
      </c>
      <c r="J557">
        <f t="shared" ref="J557:J564" si="17">G557*I557/1000</f>
        <v>0</v>
      </c>
      <c r="K557" s="293"/>
    </row>
    <row r="558" spans="5:11" ht="15" hidden="1" thickBot="1" x14ac:dyDescent="0.35">
      <c r="E558"/>
      <c r="F558" s="321" t="s">
        <v>364</v>
      </c>
      <c r="G558" s="111">
        <v>110</v>
      </c>
      <c r="H558" s="112">
        <v>79</v>
      </c>
      <c r="J558">
        <f t="shared" si="17"/>
        <v>0</v>
      </c>
      <c r="K558" s="293"/>
    </row>
    <row r="559" spans="5:11" ht="15" hidden="1" thickBot="1" x14ac:dyDescent="0.35">
      <c r="E559"/>
      <c r="F559" s="321" t="s">
        <v>365</v>
      </c>
      <c r="G559" s="111">
        <v>110</v>
      </c>
      <c r="H559" s="112">
        <v>79</v>
      </c>
      <c r="J559">
        <f t="shared" si="17"/>
        <v>0</v>
      </c>
      <c r="K559" s="293"/>
    </row>
    <row r="560" spans="5:11" ht="15" thickBot="1" x14ac:dyDescent="0.35">
      <c r="E560"/>
      <c r="F560" s="321" t="s">
        <v>259</v>
      </c>
      <c r="G560" s="111">
        <v>5</v>
      </c>
      <c r="H560" s="112">
        <v>4</v>
      </c>
      <c r="I560">
        <v>40</v>
      </c>
      <c r="J560">
        <f t="shared" si="17"/>
        <v>0.2</v>
      </c>
      <c r="K560" s="293"/>
    </row>
    <row r="561" spans="5:11" ht="15" thickBot="1" x14ac:dyDescent="0.35">
      <c r="E561"/>
      <c r="F561" s="321" t="s">
        <v>260</v>
      </c>
      <c r="G561" s="111">
        <v>5</v>
      </c>
      <c r="H561" s="112">
        <v>4</v>
      </c>
      <c r="I561">
        <v>35</v>
      </c>
      <c r="J561" s="158">
        <f t="shared" si="17"/>
        <v>0.17499999999999999</v>
      </c>
      <c r="K561" s="293"/>
    </row>
    <row r="562" spans="5:11" ht="15" thickBot="1" x14ac:dyDescent="0.35">
      <c r="E562"/>
      <c r="F562" s="321" t="s">
        <v>250</v>
      </c>
      <c r="G562" s="111">
        <v>5</v>
      </c>
      <c r="H562" s="112">
        <v>5</v>
      </c>
      <c r="I562">
        <v>177.18</v>
      </c>
      <c r="J562" s="158">
        <f t="shared" si="17"/>
        <v>0.88590000000000013</v>
      </c>
      <c r="K562" s="293"/>
    </row>
    <row r="563" spans="5:11" ht="15" thickBot="1" x14ac:dyDescent="0.35">
      <c r="E563"/>
      <c r="F563" s="321" t="s">
        <v>290</v>
      </c>
      <c r="G563" s="111">
        <v>7</v>
      </c>
      <c r="H563" s="112">
        <v>7</v>
      </c>
      <c r="I563">
        <v>210</v>
      </c>
      <c r="J563">
        <f t="shared" si="17"/>
        <v>1.47</v>
      </c>
      <c r="K563" s="293"/>
    </row>
    <row r="564" spans="5:11" ht="15" thickBot="1" x14ac:dyDescent="0.35">
      <c r="E564"/>
      <c r="F564" s="321" t="s">
        <v>171</v>
      </c>
      <c r="G564" s="111">
        <v>2</v>
      </c>
      <c r="H564" s="112">
        <v>2</v>
      </c>
      <c r="I564">
        <v>39</v>
      </c>
      <c r="J564" s="158">
        <f t="shared" si="17"/>
        <v>7.8E-2</v>
      </c>
      <c r="K564" s="293"/>
    </row>
    <row r="565" spans="5:11" ht="15" thickBot="1" x14ac:dyDescent="0.35">
      <c r="E565"/>
      <c r="F565" s="330" t="s">
        <v>359</v>
      </c>
      <c r="G565" s="116" t="s">
        <v>147</v>
      </c>
      <c r="H565" s="117">
        <v>50</v>
      </c>
      <c r="K565" s="293"/>
    </row>
    <row r="566" spans="5:11" ht="15" thickBot="1" x14ac:dyDescent="0.35">
      <c r="E566"/>
      <c r="F566" s="330" t="s">
        <v>366</v>
      </c>
      <c r="G566" s="116" t="s">
        <v>147</v>
      </c>
      <c r="H566" s="117">
        <v>50</v>
      </c>
      <c r="K566" s="293"/>
    </row>
    <row r="567" spans="5:11" x14ac:dyDescent="0.3">
      <c r="E567"/>
      <c r="K567" s="293"/>
    </row>
    <row r="568" spans="5:11" ht="21.6" thickBot="1" x14ac:dyDescent="0.35">
      <c r="F568" s="456" t="s">
        <v>488</v>
      </c>
      <c r="K568" s="432">
        <f>J570+J577</f>
        <v>5.2549999999999999</v>
      </c>
    </row>
    <row r="569" spans="5:11" ht="15" thickBot="1" x14ac:dyDescent="0.35">
      <c r="F569" s="323" t="s">
        <v>137</v>
      </c>
      <c r="G569" s="249" t="s">
        <v>138</v>
      </c>
      <c r="H569" s="250" t="s">
        <v>139</v>
      </c>
      <c r="K569" s="448"/>
    </row>
    <row r="570" spans="5:11" ht="15" thickBot="1" x14ac:dyDescent="0.35">
      <c r="F570" s="321" t="s">
        <v>160</v>
      </c>
      <c r="G570" s="251">
        <v>17</v>
      </c>
      <c r="H570" s="252">
        <v>7</v>
      </c>
      <c r="I570">
        <v>215</v>
      </c>
      <c r="J570">
        <f>G570*I570/1000</f>
        <v>3.6549999999999998</v>
      </c>
      <c r="K570" s="448"/>
    </row>
    <row r="571" spans="5:11" ht="15" hidden="1" thickBot="1" x14ac:dyDescent="0.35">
      <c r="F571" s="321" t="s">
        <v>301</v>
      </c>
      <c r="G571" s="251">
        <v>15</v>
      </c>
      <c r="H571" s="252">
        <v>56</v>
      </c>
      <c r="K571" s="448"/>
    </row>
    <row r="572" spans="5:11" ht="15" hidden="1" thickBot="1" x14ac:dyDescent="0.35">
      <c r="F572" s="321" t="s">
        <v>302</v>
      </c>
      <c r="G572" s="251">
        <v>30</v>
      </c>
      <c r="H572" s="252">
        <v>45</v>
      </c>
      <c r="K572" s="448"/>
    </row>
    <row r="573" spans="5:11" ht="15" hidden="1" thickBot="1" x14ac:dyDescent="0.35">
      <c r="F573" s="321" t="s">
        <v>303</v>
      </c>
      <c r="G573" s="251">
        <v>20</v>
      </c>
      <c r="H573" s="252">
        <v>37</v>
      </c>
      <c r="K573" s="448"/>
    </row>
    <row r="574" spans="5:11" ht="15" hidden="1" thickBot="1" x14ac:dyDescent="0.35">
      <c r="F574" s="321" t="s">
        <v>304</v>
      </c>
      <c r="G574" s="251">
        <v>25</v>
      </c>
      <c r="H574" s="252">
        <v>46</v>
      </c>
      <c r="K574" s="448"/>
    </row>
    <row r="575" spans="5:11" ht="15" hidden="1" thickBot="1" x14ac:dyDescent="0.35">
      <c r="F575" s="321" t="s">
        <v>305</v>
      </c>
      <c r="G575" s="251">
        <v>20</v>
      </c>
      <c r="H575" s="252">
        <v>32</v>
      </c>
      <c r="K575" s="448"/>
    </row>
    <row r="576" spans="5:11" ht="15" hidden="1" thickBot="1" x14ac:dyDescent="0.35">
      <c r="F576" s="326" t="s">
        <v>306</v>
      </c>
      <c r="G576" s="253" t="s">
        <v>147</v>
      </c>
      <c r="H576" s="269" t="s">
        <v>147</v>
      </c>
      <c r="K576" s="448"/>
    </row>
    <row r="577" spans="5:11" ht="15" thickBot="1" x14ac:dyDescent="0.35">
      <c r="F577" s="321" t="s">
        <v>158</v>
      </c>
      <c r="G577" s="251">
        <v>20</v>
      </c>
      <c r="H577" s="252">
        <v>20</v>
      </c>
      <c r="I577">
        <v>80</v>
      </c>
      <c r="J577">
        <f>G577*I577/1000</f>
        <v>1.6</v>
      </c>
      <c r="K577" s="448"/>
    </row>
    <row r="578" spans="5:11" ht="15" hidden="1" thickBot="1" x14ac:dyDescent="0.35">
      <c r="F578" s="321" t="s">
        <v>308</v>
      </c>
      <c r="G578" s="251">
        <v>0</v>
      </c>
      <c r="H578" s="252">
        <v>0</v>
      </c>
      <c r="I578">
        <v>600</v>
      </c>
      <c r="J578">
        <f>G578*I578/1000</f>
        <v>0</v>
      </c>
      <c r="K578" s="448"/>
    </row>
    <row r="579" spans="5:11" ht="15" thickBot="1" x14ac:dyDescent="0.35">
      <c r="F579" s="321" t="s">
        <v>155</v>
      </c>
      <c r="G579" s="251">
        <v>214</v>
      </c>
      <c r="H579" s="252">
        <v>214</v>
      </c>
      <c r="K579" s="448"/>
    </row>
    <row r="580" spans="5:11" x14ac:dyDescent="0.3">
      <c r="K580" s="448"/>
    </row>
    <row r="581" spans="5:11" ht="21" x14ac:dyDescent="0.4">
      <c r="F581" s="455" t="s">
        <v>539</v>
      </c>
      <c r="K581" s="448"/>
    </row>
    <row r="582" spans="5:11" x14ac:dyDescent="0.3">
      <c r="F582" s="303" t="s">
        <v>14</v>
      </c>
      <c r="G582">
        <v>60</v>
      </c>
      <c r="H582" s="522">
        <v>60</v>
      </c>
      <c r="I582">
        <v>35.9</v>
      </c>
      <c r="K582" s="432">
        <f>G582*I582/1000</f>
        <v>2.1539999999999999</v>
      </c>
    </row>
    <row r="583" spans="5:11" x14ac:dyDescent="0.3">
      <c r="K583" s="448"/>
    </row>
    <row r="584" spans="5:11" ht="21.6" thickBot="1" x14ac:dyDescent="0.45">
      <c r="F584" s="455" t="s">
        <v>540</v>
      </c>
      <c r="K584" s="448"/>
    </row>
    <row r="585" spans="5:11" ht="15" thickBot="1" x14ac:dyDescent="0.35">
      <c r="E585" s="447" t="s">
        <v>532</v>
      </c>
      <c r="F585" s="303" t="s">
        <v>525</v>
      </c>
      <c r="G585">
        <v>200</v>
      </c>
      <c r="H585">
        <v>200</v>
      </c>
      <c r="I585">
        <v>74</v>
      </c>
      <c r="K585" s="521">
        <f>G585*I585/1000</f>
        <v>14.8</v>
      </c>
    </row>
    <row r="586" spans="5:11" x14ac:dyDescent="0.3">
      <c r="E586"/>
      <c r="K586" s="508"/>
    </row>
    <row r="587" spans="5:11" x14ac:dyDescent="0.3">
      <c r="E587"/>
      <c r="F587" s="303" t="s">
        <v>557</v>
      </c>
      <c r="G587">
        <v>65</v>
      </c>
      <c r="I587">
        <v>20.32</v>
      </c>
      <c r="K587" s="507">
        <f>I587</f>
        <v>20.32</v>
      </c>
    </row>
    <row r="588" spans="5:11" ht="11.4" customHeight="1" x14ac:dyDescent="0.3">
      <c r="K588" s="452"/>
    </row>
    <row r="589" spans="5:11" x14ac:dyDescent="0.3">
      <c r="K589" s="448"/>
    </row>
    <row r="590" spans="5:11" ht="15" thickBot="1" x14ac:dyDescent="0.35"/>
    <row r="591" spans="5:11" s="289" customFormat="1" ht="21.6" thickBot="1" x14ac:dyDescent="0.45">
      <c r="E591" s="359"/>
      <c r="F591" s="464" t="s">
        <v>368</v>
      </c>
      <c r="G591" s="472"/>
      <c r="H591" s="472"/>
      <c r="I591" s="472"/>
      <c r="J591" s="472"/>
      <c r="K591" s="473">
        <f>K600+K614+K616+K626+K632+K637+K645+K661+K670+K699+K710+K713+K724</f>
        <v>222.44345999999999</v>
      </c>
    </row>
    <row r="592" spans="5:11" ht="15" thickBot="1" x14ac:dyDescent="0.35"/>
    <row r="593" spans="5:11" ht="21.6" thickBot="1" x14ac:dyDescent="0.35">
      <c r="E593" s="447" t="s">
        <v>453</v>
      </c>
      <c r="F593" s="456" t="s">
        <v>460</v>
      </c>
      <c r="I593" s="414">
        <f>K600+K614+K617+K645</f>
        <v>89.399159999999995</v>
      </c>
      <c r="J593" s="158">
        <f>K591-I593</f>
        <v>133.04429999999999</v>
      </c>
      <c r="K593" s="277"/>
    </row>
    <row r="594" spans="5:11" x14ac:dyDescent="0.3">
      <c r="F594" s="332" t="s">
        <v>129</v>
      </c>
      <c r="I594" s="96"/>
      <c r="K594" s="277"/>
    </row>
    <row r="595" spans="5:11" x14ac:dyDescent="0.3">
      <c r="F595" s="310"/>
      <c r="I595" s="96"/>
      <c r="K595" s="277"/>
    </row>
    <row r="596" spans="5:11" x14ac:dyDescent="0.3">
      <c r="F596" s="333" t="s">
        <v>130</v>
      </c>
      <c r="I596" s="96"/>
      <c r="K596" s="277"/>
    </row>
    <row r="597" spans="5:11" x14ac:dyDescent="0.3">
      <c r="F597" s="334" t="s">
        <v>131</v>
      </c>
      <c r="I597" s="96"/>
      <c r="K597" s="277"/>
    </row>
    <row r="598" spans="5:11" x14ac:dyDescent="0.3">
      <c r="F598" s="334" t="s">
        <v>132</v>
      </c>
      <c r="I598" s="96"/>
      <c r="K598" s="277"/>
    </row>
    <row r="599" spans="5:11" x14ac:dyDescent="0.3">
      <c r="F599" s="332" t="s">
        <v>206</v>
      </c>
      <c r="I599" s="96"/>
      <c r="K599" s="277"/>
    </row>
    <row r="600" spans="5:11" ht="16.2" thickBot="1" x14ac:dyDescent="0.35">
      <c r="F600" s="306" t="s">
        <v>136</v>
      </c>
      <c r="I600" s="96"/>
      <c r="J600" s="158"/>
      <c r="K600" s="278">
        <f>J602+J603+J605+J606+J607+J608+J610+J611+J612</f>
        <v>76.800759999999997</v>
      </c>
    </row>
    <row r="601" spans="5:11" ht="15" thickBot="1" x14ac:dyDescent="0.35">
      <c r="F601" s="307" t="s">
        <v>137</v>
      </c>
      <c r="G601" s="106" t="s">
        <v>138</v>
      </c>
      <c r="H601" s="107" t="s">
        <v>139</v>
      </c>
      <c r="I601" s="211" t="s">
        <v>140</v>
      </c>
      <c r="J601" s="212" t="s">
        <v>141</v>
      </c>
      <c r="K601" s="277"/>
    </row>
    <row r="602" spans="5:11" ht="15" thickBot="1" x14ac:dyDescent="0.35">
      <c r="F602" s="335" t="s">
        <v>168</v>
      </c>
      <c r="G602" s="111">
        <v>188</v>
      </c>
      <c r="H602" s="112">
        <v>186</v>
      </c>
      <c r="I602" s="214">
        <v>318</v>
      </c>
      <c r="J602" s="215">
        <f>I602*G602/1000</f>
        <v>59.783999999999999</v>
      </c>
      <c r="K602" s="277"/>
    </row>
    <row r="603" spans="5:11" ht="15" thickBot="1" x14ac:dyDescent="0.35">
      <c r="F603" s="335" t="s">
        <v>169</v>
      </c>
      <c r="G603" s="111">
        <v>12.94</v>
      </c>
      <c r="H603" s="112">
        <v>12.94</v>
      </c>
      <c r="I603" s="142">
        <v>46</v>
      </c>
      <c r="J603" s="215">
        <f t="shared" ref="J603:J606" si="18">I603*G603/1000</f>
        <v>0.59523999999999999</v>
      </c>
      <c r="K603" s="277"/>
    </row>
    <row r="604" spans="5:11" ht="15" thickBot="1" x14ac:dyDescent="0.35">
      <c r="F604" s="335" t="s">
        <v>461</v>
      </c>
      <c r="G604" s="111">
        <v>16</v>
      </c>
      <c r="H604" s="112">
        <v>16</v>
      </c>
      <c r="I604" s="142"/>
      <c r="J604" s="215">
        <f t="shared" si="18"/>
        <v>0</v>
      </c>
      <c r="K604" s="277"/>
    </row>
    <row r="605" spans="5:11" ht="15" thickBot="1" x14ac:dyDescent="0.35">
      <c r="F605" s="335" t="s">
        <v>155</v>
      </c>
      <c r="G605" s="111">
        <v>48</v>
      </c>
      <c r="H605" s="112">
        <v>48</v>
      </c>
      <c r="I605" s="113"/>
      <c r="J605" s="215">
        <f t="shared" si="18"/>
        <v>0</v>
      </c>
      <c r="K605" s="277"/>
    </row>
    <row r="606" spans="5:11" ht="15" customHeight="1" thickBot="1" x14ac:dyDescent="0.35">
      <c r="F606" s="335" t="s">
        <v>207</v>
      </c>
      <c r="G606" s="111">
        <v>48</v>
      </c>
      <c r="H606" s="112">
        <v>48</v>
      </c>
      <c r="I606" s="156">
        <v>69</v>
      </c>
      <c r="J606" s="215">
        <f t="shared" si="18"/>
        <v>3.3119999999999998</v>
      </c>
      <c r="K606" s="277"/>
    </row>
    <row r="607" spans="5:11" ht="15" thickBot="1" x14ac:dyDescent="0.35">
      <c r="F607" s="335" t="s">
        <v>142</v>
      </c>
      <c r="G607" s="111">
        <v>6</v>
      </c>
      <c r="H607" s="112">
        <v>6</v>
      </c>
      <c r="I607" s="156">
        <v>245</v>
      </c>
      <c r="J607" s="215">
        <f>G607*I607/1000</f>
        <v>1.47</v>
      </c>
      <c r="K607" s="277"/>
    </row>
    <row r="608" spans="5:11" ht="15" thickBot="1" x14ac:dyDescent="0.35">
      <c r="E608"/>
      <c r="F608" s="335" t="s">
        <v>158</v>
      </c>
      <c r="G608" s="111">
        <v>12.94</v>
      </c>
      <c r="H608" s="112">
        <v>12.94</v>
      </c>
      <c r="I608" s="156">
        <v>80</v>
      </c>
      <c r="J608" s="215">
        <f t="shared" ref="J608" si="19">I608*G608/1000</f>
        <v>1.0352000000000001</v>
      </c>
      <c r="K608" s="277"/>
    </row>
    <row r="609" spans="5:11" ht="15" thickBot="1" x14ac:dyDescent="0.35">
      <c r="E609"/>
      <c r="F609" s="335" t="s">
        <v>462</v>
      </c>
      <c r="G609" s="111">
        <v>0.02</v>
      </c>
      <c r="H609" s="112">
        <v>0.02</v>
      </c>
      <c r="I609" s="156"/>
      <c r="J609" s="215">
        <f>I609*G609/1000</f>
        <v>0</v>
      </c>
      <c r="K609" s="277"/>
    </row>
    <row r="610" spans="5:11" ht="15" thickBot="1" x14ac:dyDescent="0.35">
      <c r="E610"/>
      <c r="F610" s="335" t="s">
        <v>208</v>
      </c>
      <c r="G610" s="111">
        <v>6.94</v>
      </c>
      <c r="H610" s="112">
        <v>6.94</v>
      </c>
      <c r="I610" s="156">
        <v>228</v>
      </c>
      <c r="J610" s="215">
        <f t="shared" ref="J610:J612" si="20">I610*G610/1000</f>
        <v>1.5823200000000002</v>
      </c>
      <c r="K610" s="277"/>
    </row>
    <row r="611" spans="5:11" ht="15" thickBot="1" x14ac:dyDescent="0.35">
      <c r="E611"/>
      <c r="F611" s="335" t="s">
        <v>209</v>
      </c>
      <c r="G611" s="111">
        <v>6.94</v>
      </c>
      <c r="H611" s="112">
        <v>6.94</v>
      </c>
      <c r="I611" s="156">
        <v>200</v>
      </c>
      <c r="J611" s="133">
        <f t="shared" si="20"/>
        <v>1.3879999999999999</v>
      </c>
      <c r="K611" s="277"/>
    </row>
    <row r="612" spans="5:11" ht="15" thickBot="1" x14ac:dyDescent="0.35">
      <c r="E612"/>
      <c r="F612" s="335" t="s">
        <v>148</v>
      </c>
      <c r="G612" s="111">
        <v>6.94</v>
      </c>
      <c r="H612" s="112">
        <v>6.94</v>
      </c>
      <c r="I612" s="113">
        <v>1100</v>
      </c>
      <c r="J612" s="133">
        <f t="shared" si="20"/>
        <v>7.6340000000000003</v>
      </c>
      <c r="K612" s="277"/>
    </row>
    <row r="613" spans="5:11" x14ac:dyDescent="0.3">
      <c r="E613"/>
      <c r="F613" s="310"/>
      <c r="I613" s="96"/>
      <c r="K613" s="277"/>
    </row>
    <row r="614" spans="5:11" x14ac:dyDescent="0.3">
      <c r="E614"/>
      <c r="F614" s="310" t="s">
        <v>174</v>
      </c>
      <c r="G614" s="90">
        <v>26</v>
      </c>
      <c r="H614" s="479"/>
      <c r="I614" s="480">
        <v>150</v>
      </c>
      <c r="J614" s="133">
        <f>I614*G614/1000</f>
        <v>3.9</v>
      </c>
      <c r="K614" s="278">
        <f>J614</f>
        <v>3.9</v>
      </c>
    </row>
    <row r="615" spans="5:11" x14ac:dyDescent="0.3">
      <c r="E615"/>
      <c r="F615" s="310"/>
      <c r="H615" s="159"/>
      <c r="I615" s="96"/>
      <c r="J615" s="158"/>
      <c r="K615" s="277"/>
    </row>
    <row r="616" spans="5:11" ht="21" x14ac:dyDescent="0.3">
      <c r="E616"/>
      <c r="F616" s="465" t="s">
        <v>483</v>
      </c>
      <c r="G616" s="119"/>
      <c r="H616" s="119"/>
      <c r="I616" s="161"/>
      <c r="J616" s="129"/>
      <c r="K616" s="278">
        <f>J622+J624</f>
        <v>1.06</v>
      </c>
    </row>
    <row r="617" spans="5:11" x14ac:dyDescent="0.3">
      <c r="E617"/>
      <c r="F617" s="338" t="s">
        <v>166</v>
      </c>
      <c r="G617" s="119"/>
      <c r="H617" s="119"/>
      <c r="I617" s="161"/>
      <c r="J617" s="121"/>
      <c r="K617" s="277"/>
    </row>
    <row r="618" spans="5:11" x14ac:dyDescent="0.3">
      <c r="E618"/>
      <c r="F618" s="339" t="s">
        <v>167</v>
      </c>
      <c r="G618" s="119"/>
      <c r="H618" s="119"/>
      <c r="I618" s="161"/>
      <c r="J618" s="121"/>
      <c r="K618" s="277"/>
    </row>
    <row r="619" spans="5:11" x14ac:dyDescent="0.3">
      <c r="E619"/>
      <c r="F619" s="340" t="s">
        <v>175</v>
      </c>
      <c r="G619" s="119"/>
      <c r="H619" s="119"/>
      <c r="I619" s="161"/>
      <c r="J619" s="121"/>
      <c r="K619" s="277"/>
    </row>
    <row r="620" spans="5:11" ht="15.6" x14ac:dyDescent="0.3">
      <c r="E620"/>
      <c r="F620" s="312" t="s">
        <v>136</v>
      </c>
      <c r="G620" s="119"/>
      <c r="H620" s="119"/>
      <c r="I620" s="161"/>
      <c r="J620" s="121"/>
      <c r="K620" s="277"/>
    </row>
    <row r="621" spans="5:11" x14ac:dyDescent="0.3">
      <c r="E621"/>
      <c r="F621" s="341" t="s">
        <v>137</v>
      </c>
      <c r="G621" s="167" t="s">
        <v>138</v>
      </c>
      <c r="H621" s="167" t="s">
        <v>139</v>
      </c>
      <c r="I621" s="161"/>
      <c r="J621" s="121"/>
      <c r="K621" s="277"/>
    </row>
    <row r="622" spans="5:11" x14ac:dyDescent="0.3">
      <c r="E622"/>
      <c r="F622" s="342" t="s">
        <v>153</v>
      </c>
      <c r="G622" s="169">
        <v>0.4</v>
      </c>
      <c r="H622" s="169">
        <v>0.4</v>
      </c>
      <c r="I622" s="161" t="s">
        <v>449</v>
      </c>
      <c r="J622" s="129">
        <f>G622*I622/1000</f>
        <v>0.26</v>
      </c>
      <c r="K622" s="277"/>
    </row>
    <row r="623" spans="5:11" x14ac:dyDescent="0.3">
      <c r="E623"/>
      <c r="F623" s="342" t="s">
        <v>155</v>
      </c>
      <c r="G623" s="169">
        <v>190</v>
      </c>
      <c r="H623" s="169">
        <v>190</v>
      </c>
      <c r="I623" s="161"/>
      <c r="J623" s="121"/>
      <c r="K623" s="277"/>
    </row>
    <row r="624" spans="5:11" x14ac:dyDescent="0.3">
      <c r="E624"/>
      <c r="F624" s="342" t="s">
        <v>158</v>
      </c>
      <c r="G624" s="169">
        <v>10</v>
      </c>
      <c r="H624" s="169">
        <v>10</v>
      </c>
      <c r="I624" s="161" t="s">
        <v>552</v>
      </c>
      <c r="J624" s="129">
        <f>G624*I624/1000</f>
        <v>0.8</v>
      </c>
      <c r="K624" s="277"/>
    </row>
    <row r="625" spans="5:11" x14ac:dyDescent="0.3">
      <c r="E625"/>
      <c r="K625" s="448"/>
    </row>
    <row r="626" spans="5:11" ht="21" x14ac:dyDescent="0.3">
      <c r="E626"/>
      <c r="F626" s="485" t="s">
        <v>501</v>
      </c>
      <c r="G626" s="169"/>
      <c r="H626" s="169"/>
      <c r="I626" s="161"/>
      <c r="J626" s="121"/>
      <c r="K626" s="290">
        <f>J627+J628+J629</f>
        <v>16.206250000000001</v>
      </c>
    </row>
    <row r="627" spans="5:11" x14ac:dyDescent="0.3">
      <c r="E627"/>
      <c r="F627" s="342" t="s">
        <v>502</v>
      </c>
      <c r="G627" s="137">
        <v>37.5</v>
      </c>
      <c r="H627" s="169">
        <v>37.5</v>
      </c>
      <c r="I627" s="161" t="s">
        <v>486</v>
      </c>
      <c r="J627" s="133">
        <f>G627*I627/1000</f>
        <v>0</v>
      </c>
      <c r="K627" s="292"/>
    </row>
    <row r="628" spans="5:11" x14ac:dyDescent="0.3">
      <c r="E628"/>
      <c r="F628" s="342" t="s">
        <v>503</v>
      </c>
      <c r="G628" s="137">
        <v>37.5</v>
      </c>
      <c r="H628" s="169">
        <v>37.5</v>
      </c>
      <c r="I628" s="161" t="s">
        <v>563</v>
      </c>
      <c r="J628" s="133">
        <f>G628*I628/1000</f>
        <v>2.4562499999999998</v>
      </c>
      <c r="K628" s="292"/>
    </row>
    <row r="629" spans="5:11" ht="15" thickBot="1" x14ac:dyDescent="0.35">
      <c r="E629"/>
      <c r="F629" s="342" t="s">
        <v>186</v>
      </c>
      <c r="G629" s="121">
        <v>12.5</v>
      </c>
      <c r="H629" s="169">
        <v>12.5</v>
      </c>
      <c r="I629" s="161" t="s">
        <v>554</v>
      </c>
      <c r="J629" s="133">
        <f>G629*I629/1000</f>
        <v>13.75</v>
      </c>
      <c r="K629" s="292"/>
    </row>
    <row r="630" spans="5:11" ht="15" thickBot="1" x14ac:dyDescent="0.35">
      <c r="E630"/>
      <c r="F630" s="195"/>
      <c r="G630" s="196"/>
      <c r="H630" s="196"/>
      <c r="I630" s="197"/>
      <c r="J630" s="135"/>
      <c r="K630" s="97"/>
    </row>
    <row r="631" spans="5:11" ht="21" hidden="1" x14ac:dyDescent="0.4">
      <c r="F631" s="455" t="s">
        <v>466</v>
      </c>
      <c r="J631" s="135"/>
      <c r="K631" s="448"/>
    </row>
    <row r="632" spans="5:11" hidden="1" x14ac:dyDescent="0.3">
      <c r="F632" s="310" t="s">
        <v>467</v>
      </c>
      <c r="H632">
        <v>100</v>
      </c>
      <c r="I632">
        <v>320</v>
      </c>
      <c r="J632" s="135">
        <f t="shared" ref="J632" si="21">G632*I632/1000</f>
        <v>0</v>
      </c>
      <c r="K632" s="432">
        <f>G632*I632/1000</f>
        <v>0</v>
      </c>
    </row>
    <row r="633" spans="5:11" x14ac:dyDescent="0.3">
      <c r="E633"/>
      <c r="F633" s="487"/>
      <c r="G633" s="488"/>
      <c r="H633" s="488"/>
      <c r="I633" s="197"/>
      <c r="J633" s="135"/>
      <c r="K633" s="97"/>
    </row>
    <row r="634" spans="5:11" ht="2.4" customHeight="1" x14ac:dyDescent="0.3"/>
    <row r="635" spans="5:11" ht="15" thickBot="1" x14ac:dyDescent="0.35">
      <c r="E635"/>
    </row>
    <row r="636" spans="5:11" ht="21.6" thickBot="1" x14ac:dyDescent="0.45">
      <c r="E636" s="447" t="s">
        <v>455</v>
      </c>
      <c r="F636" s="455" t="s">
        <v>468</v>
      </c>
      <c r="K636" s="293"/>
    </row>
    <row r="637" spans="5:11" ht="17.399999999999999" x14ac:dyDescent="0.3">
      <c r="E637"/>
      <c r="F637" s="343" t="s">
        <v>283</v>
      </c>
      <c r="G637" s="84"/>
      <c r="H637" s="84"/>
      <c r="K637" s="432">
        <f>J641</f>
        <v>11.8</v>
      </c>
    </row>
    <row r="638" spans="5:11" ht="15.6" x14ac:dyDescent="0.3">
      <c r="E638"/>
      <c r="F638" s="345"/>
      <c r="G638" s="621" t="s">
        <v>285</v>
      </c>
      <c r="H638" s="621"/>
    </row>
    <row r="639" spans="5:11" ht="15.6" x14ac:dyDescent="0.3">
      <c r="E639"/>
      <c r="F639" s="346"/>
      <c r="G639" s="621" t="s">
        <v>286</v>
      </c>
      <c r="H639" s="621"/>
    </row>
    <row r="640" spans="5:11" ht="15.6" x14ac:dyDescent="0.3">
      <c r="E640"/>
      <c r="F640" s="345" t="s">
        <v>284</v>
      </c>
      <c r="G640" s="11" t="s">
        <v>138</v>
      </c>
      <c r="H640" s="11" t="s">
        <v>139</v>
      </c>
    </row>
    <row r="641" spans="5:11" ht="15.6" x14ac:dyDescent="0.3">
      <c r="E641"/>
      <c r="F641" s="345" t="s">
        <v>522</v>
      </c>
      <c r="G641" s="560">
        <v>118</v>
      </c>
      <c r="H641" s="560">
        <v>100</v>
      </c>
      <c r="I641">
        <v>100</v>
      </c>
      <c r="J641" s="158">
        <f>G641*I641/1000</f>
        <v>11.8</v>
      </c>
    </row>
    <row r="642" spans="5:11" ht="15.6" x14ac:dyDescent="0.3">
      <c r="E642"/>
      <c r="F642" s="345" t="s">
        <v>288</v>
      </c>
      <c r="G642" s="264"/>
      <c r="H642" s="560">
        <v>100</v>
      </c>
    </row>
    <row r="645" spans="5:11" ht="21" x14ac:dyDescent="0.3">
      <c r="E645"/>
      <c r="F645" s="456" t="s">
        <v>469</v>
      </c>
      <c r="K645" s="432">
        <f>J651+J652+J653+J654+J655+J656</f>
        <v>8.6983999999999995</v>
      </c>
    </row>
    <row r="646" spans="5:11" x14ac:dyDescent="0.3">
      <c r="E646"/>
      <c r="F646" s="324" t="s">
        <v>267</v>
      </c>
    </row>
    <row r="647" spans="5:11" x14ac:dyDescent="0.3">
      <c r="E647"/>
      <c r="F647" s="324" t="s">
        <v>166</v>
      </c>
    </row>
    <row r="648" spans="5:11" x14ac:dyDescent="0.3">
      <c r="E648"/>
      <c r="F648" s="325" t="s">
        <v>167</v>
      </c>
    </row>
    <row r="649" spans="5:11" ht="15" thickBot="1" x14ac:dyDescent="0.35">
      <c r="E649"/>
      <c r="F649" s="322" t="s">
        <v>252</v>
      </c>
    </row>
    <row r="650" spans="5:11" ht="15" thickBot="1" x14ac:dyDescent="0.35">
      <c r="E650"/>
      <c r="F650" s="323" t="s">
        <v>137</v>
      </c>
      <c r="G650" s="249" t="s">
        <v>138</v>
      </c>
      <c r="H650" s="250" t="s">
        <v>139</v>
      </c>
    </row>
    <row r="651" spans="5:11" ht="15" thickBot="1" x14ac:dyDescent="0.35">
      <c r="E651"/>
      <c r="F651" s="321" t="s">
        <v>289</v>
      </c>
      <c r="G651" s="251">
        <v>62.5</v>
      </c>
      <c r="H651" s="252">
        <v>50</v>
      </c>
      <c r="I651">
        <v>55</v>
      </c>
      <c r="J651" s="158">
        <f>G651*I651/1000</f>
        <v>3.4375</v>
      </c>
    </row>
    <row r="652" spans="5:11" ht="15" thickBot="1" x14ac:dyDescent="0.35">
      <c r="E652"/>
      <c r="F652" s="321" t="s">
        <v>253</v>
      </c>
      <c r="G652" s="251">
        <v>40</v>
      </c>
      <c r="H652" s="252">
        <v>30</v>
      </c>
      <c r="I652">
        <v>70</v>
      </c>
      <c r="J652" s="158">
        <f t="shared" ref="J652:J656" si="22">G652*I652/1000</f>
        <v>2.8</v>
      </c>
    </row>
    <row r="653" spans="5:11" ht="15" thickBot="1" x14ac:dyDescent="0.35">
      <c r="E653"/>
      <c r="F653" s="321" t="s">
        <v>259</v>
      </c>
      <c r="G653" s="251">
        <v>15.75</v>
      </c>
      <c r="H653" s="252">
        <v>12.5</v>
      </c>
      <c r="I653">
        <v>40</v>
      </c>
      <c r="J653" s="158">
        <f t="shared" si="22"/>
        <v>0.63</v>
      </c>
    </row>
    <row r="654" spans="5:11" ht="15" thickBot="1" x14ac:dyDescent="0.35">
      <c r="E654"/>
      <c r="F654" s="321" t="s">
        <v>260</v>
      </c>
      <c r="G654" s="251">
        <v>12</v>
      </c>
      <c r="H654" s="252">
        <v>10</v>
      </c>
      <c r="I654">
        <v>35</v>
      </c>
      <c r="J654" s="158">
        <f t="shared" si="22"/>
        <v>0.42</v>
      </c>
    </row>
    <row r="655" spans="5:11" ht="15" thickBot="1" x14ac:dyDescent="0.35">
      <c r="E655"/>
      <c r="F655" s="321" t="s">
        <v>290</v>
      </c>
      <c r="G655" s="251">
        <v>2.5</v>
      </c>
      <c r="H655" s="252">
        <v>2.5</v>
      </c>
      <c r="I655">
        <v>210</v>
      </c>
      <c r="J655" s="158">
        <f t="shared" si="22"/>
        <v>0.52500000000000002</v>
      </c>
    </row>
    <row r="656" spans="5:11" ht="15" thickBot="1" x14ac:dyDescent="0.35">
      <c r="E656"/>
      <c r="F656" s="321" t="s">
        <v>250</v>
      </c>
      <c r="G656" s="251">
        <v>5</v>
      </c>
      <c r="H656" s="252">
        <v>5</v>
      </c>
      <c r="I656">
        <v>177.18</v>
      </c>
      <c r="J656" s="158">
        <f t="shared" si="22"/>
        <v>0.88590000000000013</v>
      </c>
    </row>
    <row r="657" spans="5:11" ht="15" thickBot="1" x14ac:dyDescent="0.35">
      <c r="E657"/>
      <c r="F657" s="321" t="s">
        <v>291</v>
      </c>
      <c r="G657" s="251">
        <v>200</v>
      </c>
      <c r="H657" s="252">
        <v>200</v>
      </c>
    </row>
    <row r="658" spans="5:11" ht="15" thickBot="1" x14ac:dyDescent="0.35">
      <c r="E658"/>
      <c r="F658" s="321" t="s">
        <v>263</v>
      </c>
      <c r="G658" s="251">
        <v>200</v>
      </c>
      <c r="H658" s="252">
        <v>200</v>
      </c>
    </row>
    <row r="659" spans="5:11" ht="15" thickBot="1" x14ac:dyDescent="0.35">
      <c r="E659"/>
      <c r="F659" s="321" t="s">
        <v>145</v>
      </c>
      <c r="G659" s="251">
        <v>200</v>
      </c>
      <c r="H659" s="252">
        <v>200</v>
      </c>
    </row>
    <row r="661" spans="5:11" ht="21" x14ac:dyDescent="0.3">
      <c r="E661"/>
      <c r="F661" s="456" t="s">
        <v>496</v>
      </c>
      <c r="K661" s="432">
        <f>J664+J666+J667</f>
        <v>13.98</v>
      </c>
    </row>
    <row r="662" spans="5:11" ht="15" thickBot="1" x14ac:dyDescent="0.35">
      <c r="E662"/>
      <c r="F662" s="322" t="s">
        <v>136</v>
      </c>
    </row>
    <row r="663" spans="5:11" ht="15" thickBot="1" x14ac:dyDescent="0.35">
      <c r="E663"/>
      <c r="F663" s="323" t="s">
        <v>137</v>
      </c>
      <c r="G663" s="249" t="s">
        <v>138</v>
      </c>
      <c r="H663" s="250" t="s">
        <v>139</v>
      </c>
    </row>
    <row r="664" spans="5:11" ht="15" thickBot="1" x14ac:dyDescent="0.35">
      <c r="E664"/>
      <c r="F664" s="321" t="s">
        <v>334</v>
      </c>
      <c r="G664" s="251">
        <v>68</v>
      </c>
      <c r="H664" s="252">
        <v>68</v>
      </c>
      <c r="I664">
        <v>59</v>
      </c>
      <c r="J664">
        <f>G664*I664/1000</f>
        <v>4.0119999999999996</v>
      </c>
    </row>
    <row r="665" spans="5:11" ht="15" thickBot="1" x14ac:dyDescent="0.35">
      <c r="E665"/>
      <c r="F665" s="321" t="s">
        <v>155</v>
      </c>
      <c r="G665" s="251">
        <v>408</v>
      </c>
      <c r="H665" s="252">
        <v>408</v>
      </c>
    </row>
    <row r="666" spans="5:11" ht="15" thickBot="1" x14ac:dyDescent="0.35">
      <c r="E666"/>
      <c r="F666" s="321" t="s">
        <v>265</v>
      </c>
      <c r="G666" s="251">
        <v>3.4</v>
      </c>
      <c r="H666" s="252">
        <v>3.4</v>
      </c>
      <c r="I666">
        <v>20</v>
      </c>
      <c r="J666">
        <f>G666*I666/1000</f>
        <v>6.8000000000000005E-2</v>
      </c>
    </row>
    <row r="667" spans="5:11" ht="15" thickBot="1" x14ac:dyDescent="0.35">
      <c r="E667"/>
      <c r="F667" s="321" t="s">
        <v>148</v>
      </c>
      <c r="G667" s="251">
        <v>9</v>
      </c>
      <c r="H667" s="252">
        <v>9</v>
      </c>
      <c r="I667">
        <v>1100</v>
      </c>
      <c r="J667">
        <f>G667*I667/1000</f>
        <v>9.9</v>
      </c>
    </row>
    <row r="670" spans="5:11" ht="21" x14ac:dyDescent="0.3">
      <c r="E670"/>
      <c r="F670" s="456" t="s">
        <v>369</v>
      </c>
      <c r="K670" s="432">
        <f>J678+J692+J693+J697</f>
        <v>48.134050000000009</v>
      </c>
    </row>
    <row r="671" spans="5:11" x14ac:dyDescent="0.3">
      <c r="E671"/>
      <c r="F671" s="324" t="s">
        <v>336</v>
      </c>
    </row>
    <row r="672" spans="5:11" x14ac:dyDescent="0.3">
      <c r="E672"/>
      <c r="F672" s="324" t="s">
        <v>166</v>
      </c>
    </row>
    <row r="674" spans="5:11" x14ac:dyDescent="0.3">
      <c r="E674"/>
      <c r="F674" s="325" t="s">
        <v>167</v>
      </c>
    </row>
    <row r="675" spans="5:11" ht="15" thickBot="1" x14ac:dyDescent="0.35">
      <c r="E675"/>
      <c r="F675" s="322" t="s">
        <v>273</v>
      </c>
    </row>
    <row r="676" spans="5:11" ht="15" thickBot="1" x14ac:dyDescent="0.35">
      <c r="E676"/>
      <c r="F676" s="323" t="s">
        <v>137</v>
      </c>
      <c r="G676" s="249" t="s">
        <v>138</v>
      </c>
      <c r="H676" s="250" t="s">
        <v>139</v>
      </c>
    </row>
    <row r="677" spans="5:11" ht="15" thickBot="1" x14ac:dyDescent="0.35">
      <c r="E677"/>
      <c r="F677" s="321" t="s">
        <v>370</v>
      </c>
      <c r="G677" s="251">
        <v>147.5</v>
      </c>
      <c r="H677" s="252">
        <v>130.62</v>
      </c>
    </row>
    <row r="678" spans="5:11" ht="15" thickBot="1" x14ac:dyDescent="0.35">
      <c r="E678"/>
      <c r="F678" s="321" t="s">
        <v>371</v>
      </c>
      <c r="G678" s="251">
        <v>155.62</v>
      </c>
      <c r="H678" s="252">
        <v>115</v>
      </c>
      <c r="I678">
        <v>290</v>
      </c>
      <c r="J678" s="158">
        <f>G678*I678/1000</f>
        <v>45.129800000000003</v>
      </c>
      <c r="K678"/>
    </row>
    <row r="679" spans="5:11" ht="15" thickBot="1" x14ac:dyDescent="0.35">
      <c r="E679"/>
      <c r="F679" s="321" t="s">
        <v>372</v>
      </c>
      <c r="G679" s="251">
        <v>148.75</v>
      </c>
      <c r="H679" s="252">
        <v>110.62</v>
      </c>
      <c r="K679"/>
    </row>
    <row r="680" spans="5:11" ht="15" thickBot="1" x14ac:dyDescent="0.35">
      <c r="E680"/>
      <c r="F680" s="321" t="s">
        <v>373</v>
      </c>
      <c r="G680" s="251">
        <v>70</v>
      </c>
      <c r="H680" s="252">
        <v>68.12</v>
      </c>
      <c r="K680"/>
    </row>
    <row r="681" spans="5:11" ht="15" thickBot="1" x14ac:dyDescent="0.35">
      <c r="E681"/>
      <c r="F681" s="326" t="s">
        <v>374</v>
      </c>
      <c r="G681" s="253" t="s">
        <v>147</v>
      </c>
      <c r="H681" s="257">
        <v>50</v>
      </c>
      <c r="K681"/>
    </row>
    <row r="682" spans="5:11" ht="15" thickBot="1" x14ac:dyDescent="0.35">
      <c r="E682"/>
      <c r="F682" s="321" t="s">
        <v>375</v>
      </c>
      <c r="G682" s="253" t="s">
        <v>147</v>
      </c>
      <c r="H682" s="252">
        <v>50</v>
      </c>
      <c r="K682"/>
    </row>
    <row r="683" spans="5:11" ht="15" thickBot="1" x14ac:dyDescent="0.35">
      <c r="E683"/>
      <c r="F683" s="321" t="s">
        <v>376</v>
      </c>
      <c r="G683" s="253" t="s">
        <v>147</v>
      </c>
      <c r="H683" s="252">
        <v>50</v>
      </c>
      <c r="K683"/>
    </row>
    <row r="684" spans="5:11" ht="15" thickBot="1" x14ac:dyDescent="0.35">
      <c r="E684"/>
      <c r="F684" s="321" t="s">
        <v>377</v>
      </c>
      <c r="G684" s="253" t="s">
        <v>147</v>
      </c>
      <c r="H684" s="252">
        <v>50</v>
      </c>
      <c r="K684"/>
    </row>
    <row r="685" spans="5:11" ht="15" thickBot="1" x14ac:dyDescent="0.35">
      <c r="E685"/>
      <c r="F685" s="326" t="s">
        <v>147</v>
      </c>
      <c r="G685" s="253" t="s">
        <v>147</v>
      </c>
      <c r="H685" s="252">
        <v>50</v>
      </c>
      <c r="K685"/>
    </row>
    <row r="686" spans="5:11" ht="21" x14ac:dyDescent="0.3">
      <c r="E686"/>
      <c r="F686" s="456" t="s">
        <v>378</v>
      </c>
      <c r="K686"/>
    </row>
    <row r="687" spans="5:11" x14ac:dyDescent="0.3">
      <c r="E687"/>
      <c r="F687" s="324" t="s">
        <v>267</v>
      </c>
      <c r="K687"/>
    </row>
    <row r="688" spans="5:11" x14ac:dyDescent="0.3">
      <c r="E688"/>
      <c r="F688" s="324" t="s">
        <v>166</v>
      </c>
      <c r="K688"/>
    </row>
    <row r="689" spans="5:11" x14ac:dyDescent="0.3">
      <c r="E689"/>
      <c r="F689" s="325" t="s">
        <v>167</v>
      </c>
      <c r="K689"/>
    </row>
    <row r="690" spans="5:11" ht="15" thickBot="1" x14ac:dyDescent="0.35">
      <c r="E690"/>
      <c r="F690" s="322" t="s">
        <v>152</v>
      </c>
      <c r="K690"/>
    </row>
    <row r="691" spans="5:11" ht="15" thickBot="1" x14ac:dyDescent="0.35">
      <c r="E691"/>
      <c r="F691" s="323" t="s">
        <v>137</v>
      </c>
      <c r="G691" s="249" t="s">
        <v>138</v>
      </c>
      <c r="H691" s="250" t="s">
        <v>139</v>
      </c>
      <c r="K691"/>
    </row>
    <row r="692" spans="5:11" ht="15" thickBot="1" x14ac:dyDescent="0.35">
      <c r="E692"/>
      <c r="F692" s="321" t="s">
        <v>208</v>
      </c>
      <c r="G692" s="251">
        <v>12.5</v>
      </c>
      <c r="H692" s="252">
        <v>12.5</v>
      </c>
      <c r="I692">
        <v>228</v>
      </c>
      <c r="J692">
        <f>G692*I692/1000</f>
        <v>2.85</v>
      </c>
      <c r="K692"/>
    </row>
    <row r="693" spans="5:11" ht="15" thickBot="1" x14ac:dyDescent="0.35">
      <c r="E693"/>
      <c r="F693" s="321" t="s">
        <v>379</v>
      </c>
      <c r="G693" s="251">
        <v>3.75</v>
      </c>
      <c r="H693" s="252">
        <v>3.75</v>
      </c>
      <c r="I693">
        <v>39</v>
      </c>
      <c r="J693">
        <f>G693*I693/1000</f>
        <v>0.14624999999999999</v>
      </c>
    </row>
    <row r="694" spans="5:11" ht="15" thickBot="1" x14ac:dyDescent="0.35">
      <c r="E694"/>
      <c r="F694" s="321" t="s">
        <v>155</v>
      </c>
      <c r="G694" s="251">
        <v>37.5</v>
      </c>
      <c r="H694" s="252">
        <v>37.5</v>
      </c>
    </row>
    <row r="695" spans="5:11" ht="15" thickBot="1" x14ac:dyDescent="0.35">
      <c r="E695"/>
      <c r="F695" s="321" t="s">
        <v>380</v>
      </c>
      <c r="G695" s="251">
        <v>37.5</v>
      </c>
      <c r="H695" s="252">
        <v>37.5</v>
      </c>
    </row>
    <row r="696" spans="5:11" ht="15" thickBot="1" x14ac:dyDescent="0.35">
      <c r="E696"/>
      <c r="F696" s="326" t="s">
        <v>381</v>
      </c>
      <c r="G696" s="253" t="s">
        <v>147</v>
      </c>
      <c r="H696" s="257">
        <v>37.5</v>
      </c>
    </row>
    <row r="697" spans="5:11" ht="15" thickBot="1" x14ac:dyDescent="0.35">
      <c r="E697"/>
      <c r="F697" s="321" t="s">
        <v>265</v>
      </c>
      <c r="G697" s="251">
        <v>0.4</v>
      </c>
      <c r="H697" s="252">
        <v>0.4</v>
      </c>
      <c r="I697">
        <v>20</v>
      </c>
      <c r="J697">
        <f>G697*I697/1000</f>
        <v>8.0000000000000002E-3</v>
      </c>
    </row>
    <row r="699" spans="5:11" ht="21.6" thickBot="1" x14ac:dyDescent="0.35">
      <c r="F699" s="483" t="s">
        <v>498</v>
      </c>
      <c r="K699" s="432">
        <f>J703+J704+J705</f>
        <v>4.6500000000000004</v>
      </c>
    </row>
    <row r="700" spans="5:11" ht="25.2" customHeight="1" thickBot="1" x14ac:dyDescent="0.35">
      <c r="F700" s="667" t="s">
        <v>284</v>
      </c>
      <c r="G700" s="670" t="s">
        <v>285</v>
      </c>
      <c r="H700" s="671"/>
      <c r="K700" s="448"/>
    </row>
    <row r="701" spans="5:11" ht="15" thickBot="1" x14ac:dyDescent="0.35">
      <c r="F701" s="668"/>
      <c r="G701" s="672" t="s">
        <v>431</v>
      </c>
      <c r="H701" s="673"/>
      <c r="K701" s="448"/>
    </row>
    <row r="702" spans="5:11" ht="15" thickBot="1" x14ac:dyDescent="0.35">
      <c r="F702" s="669"/>
      <c r="G702" s="519" t="s">
        <v>432</v>
      </c>
      <c r="H702" s="519" t="s">
        <v>433</v>
      </c>
      <c r="K702" s="448"/>
    </row>
    <row r="703" spans="5:11" ht="15" thickBot="1" x14ac:dyDescent="0.35">
      <c r="F703" s="434" t="s">
        <v>300</v>
      </c>
      <c r="G703" s="519">
        <v>25</v>
      </c>
      <c r="H703" s="519">
        <v>30.5</v>
      </c>
      <c r="I703">
        <v>138</v>
      </c>
      <c r="J703" s="158">
        <f>G703*I703/1000</f>
        <v>3.45</v>
      </c>
      <c r="K703" s="448"/>
    </row>
    <row r="704" spans="5:11" ht="15" thickBot="1" x14ac:dyDescent="0.35">
      <c r="F704" s="434" t="s">
        <v>155</v>
      </c>
      <c r="G704" s="519">
        <v>190</v>
      </c>
      <c r="H704" s="519">
        <v>190</v>
      </c>
      <c r="I704">
        <v>0</v>
      </c>
      <c r="J704" s="158">
        <f>G704*I704/1000</f>
        <v>0</v>
      </c>
      <c r="K704" s="448"/>
    </row>
    <row r="705" spans="5:11" ht="15" thickBot="1" x14ac:dyDescent="0.35">
      <c r="F705" s="434" t="s">
        <v>158</v>
      </c>
      <c r="G705" s="519">
        <v>15</v>
      </c>
      <c r="H705" s="519">
        <v>15</v>
      </c>
      <c r="I705">
        <v>80</v>
      </c>
      <c r="J705" s="158">
        <f>G705*I705/1000</f>
        <v>1.2</v>
      </c>
      <c r="K705" s="448"/>
    </row>
    <row r="706" spans="5:11" ht="15" thickBot="1" x14ac:dyDescent="0.35">
      <c r="F706" s="435" t="s">
        <v>434</v>
      </c>
      <c r="G706" s="519" t="s">
        <v>147</v>
      </c>
      <c r="H706" s="519" t="s">
        <v>147</v>
      </c>
      <c r="K706" s="448"/>
    </row>
    <row r="707" spans="5:11" x14ac:dyDescent="0.3">
      <c r="G707" s="159"/>
      <c r="H707" s="159"/>
      <c r="K707" s="439"/>
    </row>
    <row r="709" spans="5:11" ht="21" x14ac:dyDescent="0.4">
      <c r="F709" s="455" t="s">
        <v>539</v>
      </c>
      <c r="K709" s="452"/>
    </row>
    <row r="710" spans="5:11" ht="15.6" x14ac:dyDescent="0.3">
      <c r="E710"/>
      <c r="F710" s="303" t="s">
        <v>14</v>
      </c>
      <c r="G710" s="461">
        <v>60</v>
      </c>
      <c r="I710">
        <v>35.9</v>
      </c>
      <c r="K710" s="453">
        <f>G710*I710/1000</f>
        <v>2.1539999999999999</v>
      </c>
    </row>
    <row r="711" spans="5:11" ht="15" thickBot="1" x14ac:dyDescent="0.35">
      <c r="E711"/>
      <c r="G711" s="461"/>
      <c r="K711"/>
    </row>
    <row r="712" spans="5:11" ht="21.6" thickBot="1" x14ac:dyDescent="0.45">
      <c r="E712" s="447" t="s">
        <v>532</v>
      </c>
      <c r="F712" s="455" t="s">
        <v>537</v>
      </c>
      <c r="K712" s="448"/>
    </row>
    <row r="713" spans="5:11" x14ac:dyDescent="0.3">
      <c r="K713" s="432">
        <f>J717+J718+J719</f>
        <v>11.100000000000001</v>
      </c>
    </row>
    <row r="714" spans="5:11" ht="24.75" customHeight="1" x14ac:dyDescent="0.3">
      <c r="F714" s="661" t="s">
        <v>284</v>
      </c>
      <c r="G714" s="662" t="s">
        <v>285</v>
      </c>
      <c r="H714" s="663"/>
      <c r="K714"/>
    </row>
    <row r="715" spans="5:11" x14ac:dyDescent="0.3">
      <c r="F715" s="661"/>
      <c r="G715" s="664">
        <v>1</v>
      </c>
      <c r="H715" s="665"/>
      <c r="K715"/>
    </row>
    <row r="716" spans="5:11" x14ac:dyDescent="0.3">
      <c r="F716" s="661"/>
      <c r="G716" s="510" t="s">
        <v>138</v>
      </c>
      <c r="H716" s="510" t="s">
        <v>139</v>
      </c>
      <c r="K716"/>
    </row>
    <row r="717" spans="5:11" x14ac:dyDescent="0.3">
      <c r="F717" s="511" t="s">
        <v>534</v>
      </c>
      <c r="G717" s="512">
        <v>5</v>
      </c>
      <c r="H717" s="512">
        <v>5</v>
      </c>
      <c r="I717">
        <v>520</v>
      </c>
      <c r="J717">
        <f>G717*I717/1000</f>
        <v>2.6</v>
      </c>
      <c r="K717"/>
    </row>
    <row r="718" spans="5:11" x14ac:dyDescent="0.3">
      <c r="F718" s="511" t="s">
        <v>535</v>
      </c>
      <c r="G718" s="512">
        <v>20</v>
      </c>
      <c r="H718" s="512">
        <v>20</v>
      </c>
      <c r="I718">
        <v>80</v>
      </c>
      <c r="J718">
        <f>G718*I718/1000</f>
        <v>1.6</v>
      </c>
      <c r="K718"/>
    </row>
    <row r="719" spans="5:11" x14ac:dyDescent="0.3">
      <c r="F719" s="511" t="s">
        <v>536</v>
      </c>
      <c r="G719" s="512">
        <v>100</v>
      </c>
      <c r="H719" s="512">
        <v>100</v>
      </c>
      <c r="I719">
        <v>69</v>
      </c>
      <c r="J719" s="158">
        <f>G719*I719/1000</f>
        <v>6.9</v>
      </c>
      <c r="K719"/>
    </row>
    <row r="720" spans="5:11" x14ac:dyDescent="0.3">
      <c r="F720" s="511" t="s">
        <v>155</v>
      </c>
      <c r="G720" s="512">
        <v>120</v>
      </c>
      <c r="H720" s="512">
        <v>120</v>
      </c>
      <c r="K720"/>
    </row>
    <row r="721" spans="5:11" x14ac:dyDescent="0.3">
      <c r="F721" s="513" t="s">
        <v>435</v>
      </c>
      <c r="G721" s="513" t="s">
        <v>147</v>
      </c>
      <c r="H721" s="514">
        <v>200</v>
      </c>
      <c r="K721"/>
    </row>
    <row r="722" spans="5:11" x14ac:dyDescent="0.3">
      <c r="K722" s="448"/>
    </row>
    <row r="723" spans="5:11" x14ac:dyDescent="0.3">
      <c r="K723" s="448"/>
    </row>
    <row r="724" spans="5:11" x14ac:dyDescent="0.3">
      <c r="F724" s="509" t="s">
        <v>559</v>
      </c>
      <c r="G724">
        <v>65</v>
      </c>
      <c r="I724">
        <v>23.96</v>
      </c>
      <c r="K724" s="92">
        <f>I724</f>
        <v>23.96</v>
      </c>
    </row>
    <row r="725" spans="5:11" x14ac:dyDescent="0.3">
      <c r="F725" s="509"/>
      <c r="K725"/>
    </row>
    <row r="726" spans="5:11" ht="15" thickBot="1" x14ac:dyDescent="0.35">
      <c r="F726" s="509"/>
      <c r="K726"/>
    </row>
    <row r="727" spans="5:11" s="289" customFormat="1" ht="21.6" thickBot="1" x14ac:dyDescent="0.45">
      <c r="E727" s="359"/>
      <c r="F727" s="464" t="s">
        <v>210</v>
      </c>
      <c r="G727" s="472"/>
      <c r="H727" s="472"/>
      <c r="I727" s="472"/>
      <c r="J727" s="472"/>
      <c r="K727" s="491">
        <f>K734+K743+K760+K768+K772+K780+K798+K806+K820+K824+K827+K829</f>
        <v>213.49447739999999</v>
      </c>
    </row>
    <row r="728" spans="5:11" ht="15" thickBot="1" x14ac:dyDescent="0.35"/>
    <row r="729" spans="5:11" ht="21.6" thickBot="1" x14ac:dyDescent="0.35">
      <c r="E729" s="447" t="s">
        <v>453</v>
      </c>
      <c r="F729" s="484" t="s">
        <v>211</v>
      </c>
      <c r="G729" s="141"/>
      <c r="H729" s="141"/>
      <c r="I729" s="113"/>
      <c r="J729" s="119"/>
      <c r="K729" s="149"/>
    </row>
    <row r="730" spans="5:11" x14ac:dyDescent="0.3">
      <c r="F730" s="361" t="s">
        <v>192</v>
      </c>
      <c r="G730" s="141"/>
      <c r="H730" s="141"/>
      <c r="I730" s="113"/>
      <c r="J730" s="119"/>
      <c r="K730" s="149"/>
    </row>
    <row r="731" spans="5:11" x14ac:dyDescent="0.3">
      <c r="F731" s="361" t="s">
        <v>166</v>
      </c>
      <c r="G731" s="141"/>
      <c r="H731" s="141"/>
      <c r="I731" s="113"/>
      <c r="J731" s="119"/>
      <c r="K731" s="149"/>
    </row>
    <row r="732" spans="5:11" x14ac:dyDescent="0.3">
      <c r="F732" s="318"/>
      <c r="G732" s="141"/>
      <c r="H732" s="141"/>
      <c r="I732" s="113"/>
      <c r="J732" s="119"/>
      <c r="K732" s="149"/>
    </row>
    <row r="733" spans="5:11" x14ac:dyDescent="0.3">
      <c r="F733" s="362" t="s">
        <v>167</v>
      </c>
      <c r="G733" s="141"/>
      <c r="H733" s="141"/>
      <c r="I733" s="113"/>
      <c r="J733" s="119"/>
      <c r="K733" s="97"/>
    </row>
    <row r="734" spans="5:11" ht="16.2" thickBot="1" x14ac:dyDescent="0.35">
      <c r="F734" s="363" t="s">
        <v>136</v>
      </c>
      <c r="G734" s="141"/>
      <c r="H734" s="141"/>
      <c r="I734" s="113"/>
      <c r="J734" s="119"/>
      <c r="K734" s="290">
        <f>J736+J738+J739+J741</f>
        <v>14.680000000000001</v>
      </c>
    </row>
    <row r="735" spans="5:11" ht="15" thickBot="1" x14ac:dyDescent="0.35">
      <c r="F735" s="364" t="s">
        <v>137</v>
      </c>
      <c r="G735" s="187" t="s">
        <v>138</v>
      </c>
      <c r="H735" s="188" t="s">
        <v>139</v>
      </c>
      <c r="I735" s="113"/>
      <c r="J735" s="119"/>
      <c r="K735" s="292"/>
    </row>
    <row r="736" spans="5:11" ht="15" thickBot="1" x14ac:dyDescent="0.35">
      <c r="F736" s="365" t="s">
        <v>212</v>
      </c>
      <c r="G736" s="190">
        <v>40</v>
      </c>
      <c r="H736" s="191">
        <v>40</v>
      </c>
      <c r="I736" s="113">
        <v>47</v>
      </c>
      <c r="J736" s="133">
        <f>G736*I736/1000</f>
        <v>1.88</v>
      </c>
      <c r="K736" s="292"/>
    </row>
    <row r="737" spans="5:11" ht="15" thickBot="1" x14ac:dyDescent="0.35">
      <c r="E737"/>
      <c r="F737" s="365" t="s">
        <v>155</v>
      </c>
      <c r="G737" s="190">
        <v>68</v>
      </c>
      <c r="H737" s="191">
        <v>68</v>
      </c>
      <c r="I737" s="113"/>
      <c r="J737" s="155"/>
      <c r="K737" s="292"/>
    </row>
    <row r="738" spans="5:11" ht="15" thickBot="1" x14ac:dyDescent="0.35">
      <c r="E738"/>
      <c r="F738" s="365" t="s">
        <v>144</v>
      </c>
      <c r="G738" s="190">
        <v>100</v>
      </c>
      <c r="H738" s="191">
        <v>100</v>
      </c>
      <c r="I738" s="113">
        <v>69</v>
      </c>
      <c r="J738" s="133">
        <f>G738*I738/1000</f>
        <v>6.9</v>
      </c>
      <c r="K738" s="292"/>
    </row>
    <row r="739" spans="5:11" ht="15" thickBot="1" x14ac:dyDescent="0.35">
      <c r="E739"/>
      <c r="F739" s="365" t="s">
        <v>158</v>
      </c>
      <c r="G739" s="190">
        <v>5</v>
      </c>
      <c r="H739" s="191">
        <v>5</v>
      </c>
      <c r="I739" s="113">
        <v>80</v>
      </c>
      <c r="J739" s="133">
        <f>G739*I739/1000</f>
        <v>0.4</v>
      </c>
      <c r="K739" s="292"/>
    </row>
    <row r="740" spans="5:11" ht="15" thickBot="1" x14ac:dyDescent="0.35">
      <c r="E740"/>
      <c r="F740" s="366" t="s">
        <v>213</v>
      </c>
      <c r="G740" s="193" t="s">
        <v>147</v>
      </c>
      <c r="H740" s="194">
        <v>192</v>
      </c>
      <c r="I740" s="113"/>
      <c r="J740" s="155"/>
      <c r="K740" s="292"/>
    </row>
    <row r="741" spans="5:11" ht="15" thickBot="1" x14ac:dyDescent="0.35">
      <c r="E741"/>
      <c r="F741" s="365" t="s">
        <v>148</v>
      </c>
      <c r="G741" s="190">
        <v>5</v>
      </c>
      <c r="H741" s="191">
        <v>5</v>
      </c>
      <c r="I741" s="113">
        <v>1100</v>
      </c>
      <c r="J741" s="133">
        <f>G741*I741/1000</f>
        <v>5.5</v>
      </c>
      <c r="K741" s="292"/>
    </row>
    <row r="742" spans="5:11" x14ac:dyDescent="0.3">
      <c r="E742"/>
      <c r="F742" s="310"/>
      <c r="I742" s="96"/>
      <c r="K742" s="292"/>
    </row>
    <row r="743" spans="5:11" ht="21" x14ac:dyDescent="0.3">
      <c r="F743" s="445" t="s">
        <v>448</v>
      </c>
      <c r="G743" s="119"/>
      <c r="H743" s="119"/>
      <c r="I743" s="120"/>
      <c r="J743" s="121"/>
      <c r="K743" s="449">
        <f>J750</f>
        <v>3.5700000000000003</v>
      </c>
    </row>
    <row r="744" spans="5:11" ht="15.6" x14ac:dyDescent="0.3">
      <c r="E744"/>
      <c r="F744" s="613" t="s">
        <v>151</v>
      </c>
      <c r="G744" s="613"/>
      <c r="H744" s="613"/>
      <c r="I744" s="613"/>
      <c r="J744" s="613"/>
      <c r="K744" s="451"/>
    </row>
    <row r="745" spans="5:11" ht="16.2" thickBot="1" x14ac:dyDescent="0.35">
      <c r="E745"/>
      <c r="F745" s="312" t="s">
        <v>136</v>
      </c>
      <c r="G745" s="119"/>
      <c r="H745" s="119"/>
      <c r="I745" s="120"/>
      <c r="J745" s="121"/>
      <c r="K745" s="450"/>
    </row>
    <row r="746" spans="5:11" ht="16.2" thickBot="1" x14ac:dyDescent="0.35">
      <c r="E746"/>
      <c r="F746" s="313" t="s">
        <v>137</v>
      </c>
      <c r="G746" s="124" t="s">
        <v>138</v>
      </c>
      <c r="H746" s="125" t="s">
        <v>139</v>
      </c>
      <c r="I746" s="120"/>
      <c r="J746" s="121"/>
      <c r="K746" s="450"/>
    </row>
    <row r="747" spans="5:11" ht="16.2" thickBot="1" x14ac:dyDescent="0.35">
      <c r="E747"/>
      <c r="F747" s="314" t="s">
        <v>153</v>
      </c>
      <c r="G747" s="127">
        <v>1</v>
      </c>
      <c r="H747" s="128">
        <v>1</v>
      </c>
      <c r="I747" s="120" t="s">
        <v>449</v>
      </c>
      <c r="J747" s="129">
        <f>G747*I747/1000</f>
        <v>0.65</v>
      </c>
      <c r="K747" s="450"/>
    </row>
    <row r="748" spans="5:11" ht="16.2" thickBot="1" x14ac:dyDescent="0.35">
      <c r="E748"/>
      <c r="F748" s="314" t="s">
        <v>155</v>
      </c>
      <c r="G748" s="127">
        <v>54</v>
      </c>
      <c r="H748" s="128">
        <v>54</v>
      </c>
      <c r="I748" s="120"/>
      <c r="J748" s="121"/>
      <c r="K748" s="450"/>
    </row>
    <row r="749" spans="5:11" ht="15.6" x14ac:dyDescent="0.3">
      <c r="E749"/>
      <c r="F749" s="315"/>
      <c r="G749" s="131"/>
      <c r="H749" s="131"/>
      <c r="I749" s="120"/>
      <c r="J749" s="121"/>
      <c r="K749" s="450"/>
    </row>
    <row r="750" spans="5:11" ht="21" x14ac:dyDescent="0.3">
      <c r="E750"/>
      <c r="F750" s="445" t="s">
        <v>499</v>
      </c>
      <c r="G750" s="119"/>
      <c r="H750" s="119"/>
      <c r="I750" s="120"/>
      <c r="J750" s="133">
        <f>J754+J755+J756</f>
        <v>3.5700000000000003</v>
      </c>
      <c r="K750" s="450"/>
    </row>
    <row r="751" spans="5:11" ht="15.6" x14ac:dyDescent="0.3">
      <c r="E751"/>
      <c r="F751" s="613" t="s">
        <v>151</v>
      </c>
      <c r="G751" s="613"/>
      <c r="H751" s="613"/>
      <c r="I751" s="613"/>
      <c r="J751" s="613"/>
      <c r="K751" s="450"/>
    </row>
    <row r="752" spans="5:11" ht="16.2" thickBot="1" x14ac:dyDescent="0.35">
      <c r="E752"/>
      <c r="F752" s="312" t="s">
        <v>136</v>
      </c>
      <c r="G752" s="119"/>
      <c r="H752" s="119"/>
      <c r="I752" s="120"/>
      <c r="J752" s="121"/>
      <c r="K752" s="450"/>
    </row>
    <row r="753" spans="5:11" ht="16.2" thickBot="1" x14ac:dyDescent="0.35">
      <c r="E753"/>
      <c r="F753" s="313" t="s">
        <v>137</v>
      </c>
      <c r="G753" s="124" t="s">
        <v>138</v>
      </c>
      <c r="H753" s="125" t="s">
        <v>139</v>
      </c>
      <c r="I753" s="120"/>
      <c r="J753" s="121"/>
      <c r="K753" s="450"/>
    </row>
    <row r="754" spans="5:11" ht="16.2" thickBot="1" x14ac:dyDescent="0.35">
      <c r="E754"/>
      <c r="F754" s="314" t="s">
        <v>500</v>
      </c>
      <c r="G754" s="134" t="s">
        <v>147</v>
      </c>
      <c r="H754" s="128">
        <v>50</v>
      </c>
      <c r="I754" s="120"/>
      <c r="J754" s="135">
        <f>J747</f>
        <v>0.65</v>
      </c>
      <c r="K754" s="450"/>
    </row>
    <row r="755" spans="5:11" ht="16.2" thickBot="1" x14ac:dyDescent="0.35">
      <c r="E755"/>
      <c r="F755" s="314" t="s">
        <v>158</v>
      </c>
      <c r="G755" s="127">
        <v>15</v>
      </c>
      <c r="H755" s="128">
        <v>15</v>
      </c>
      <c r="I755" s="120" t="s">
        <v>552</v>
      </c>
      <c r="J755" s="135">
        <f>G755*I755/1000</f>
        <v>1.2</v>
      </c>
      <c r="K755" s="450"/>
    </row>
    <row r="756" spans="5:11" ht="16.2" thickBot="1" x14ac:dyDescent="0.35">
      <c r="E756"/>
      <c r="F756" s="314" t="s">
        <v>160</v>
      </c>
      <c r="G756" s="127">
        <v>8</v>
      </c>
      <c r="H756" s="128">
        <v>7</v>
      </c>
      <c r="I756" s="120" t="s">
        <v>420</v>
      </c>
      <c r="J756" s="135">
        <f>G756*I756/1000</f>
        <v>1.72</v>
      </c>
      <c r="K756" s="450"/>
    </row>
    <row r="757" spans="5:11" ht="16.2" thickBot="1" x14ac:dyDescent="0.35">
      <c r="E757"/>
      <c r="F757" s="314" t="s">
        <v>155</v>
      </c>
      <c r="G757" s="127">
        <v>150</v>
      </c>
      <c r="H757" s="128">
        <v>150</v>
      </c>
      <c r="I757" s="120"/>
      <c r="J757" s="121"/>
      <c r="K757" s="450"/>
    </row>
    <row r="758" spans="5:11" x14ac:dyDescent="0.3">
      <c r="E758"/>
      <c r="F758" s="342"/>
      <c r="G758" s="169"/>
      <c r="H758" s="169"/>
      <c r="I758" s="161"/>
      <c r="J758" s="135"/>
      <c r="K758" s="97"/>
    </row>
    <row r="759" spans="5:11" x14ac:dyDescent="0.3">
      <c r="E759"/>
      <c r="F759" s="310"/>
      <c r="K759" s="293"/>
    </row>
    <row r="760" spans="5:11" ht="21" x14ac:dyDescent="0.3">
      <c r="E760"/>
      <c r="F760" s="666" t="s">
        <v>489</v>
      </c>
      <c r="G760" s="666"/>
      <c r="H760" s="666"/>
      <c r="I760" s="666"/>
      <c r="J760" s="666"/>
      <c r="K760" s="278">
        <f>K763+K764+K765</f>
        <v>9.3312500000000007</v>
      </c>
    </row>
    <row r="761" spans="5:11" ht="15" thickBot="1" x14ac:dyDescent="0.35">
      <c r="E761"/>
      <c r="F761" s="310"/>
      <c r="I761" s="96"/>
      <c r="K761" s="277"/>
    </row>
    <row r="762" spans="5:11" ht="15" thickBot="1" x14ac:dyDescent="0.35">
      <c r="E762"/>
      <c r="F762" s="477" t="s">
        <v>137</v>
      </c>
      <c r="G762" s="262" t="s">
        <v>138</v>
      </c>
      <c r="H762" s="263" t="s">
        <v>139</v>
      </c>
      <c r="I762" s="197"/>
      <c r="J762" s="135"/>
      <c r="K762" s="277"/>
    </row>
    <row r="763" spans="5:11" ht="15" thickBot="1" x14ac:dyDescent="0.35">
      <c r="E763"/>
      <c r="F763" s="478" t="s">
        <v>490</v>
      </c>
      <c r="G763" s="260">
        <v>12.5</v>
      </c>
      <c r="H763" s="260">
        <v>12.5</v>
      </c>
      <c r="I763" s="120" t="s">
        <v>422</v>
      </c>
      <c r="J763" s="135">
        <f>G763*I763/1000</f>
        <v>6.875</v>
      </c>
      <c r="K763" s="277">
        <f>J763</f>
        <v>6.875</v>
      </c>
    </row>
    <row r="764" spans="5:11" ht="15" thickBot="1" x14ac:dyDescent="0.35">
      <c r="E764"/>
      <c r="F764" s="478" t="s">
        <v>58</v>
      </c>
      <c r="G764" s="260">
        <v>37.5</v>
      </c>
      <c r="H764" s="260">
        <v>37.5</v>
      </c>
      <c r="I764" s="197"/>
      <c r="J764" s="135">
        <f>G764*I764/1000</f>
        <v>0</v>
      </c>
      <c r="K764" s="277">
        <f>J764</f>
        <v>0</v>
      </c>
    </row>
    <row r="765" spans="5:11" ht="15" thickBot="1" x14ac:dyDescent="0.35">
      <c r="E765"/>
      <c r="F765" s="478" t="s">
        <v>504</v>
      </c>
      <c r="G765" s="486">
        <v>37.5</v>
      </c>
      <c r="H765" s="486">
        <v>37.5</v>
      </c>
      <c r="I765" s="197">
        <v>65.5</v>
      </c>
      <c r="J765" s="135">
        <f>G765*I765/1000</f>
        <v>2.4562499999999998</v>
      </c>
      <c r="K765" s="277">
        <f>J765</f>
        <v>2.4562499999999998</v>
      </c>
    </row>
    <row r="766" spans="5:11" x14ac:dyDescent="0.3">
      <c r="E766"/>
      <c r="K766" s="448"/>
    </row>
    <row r="767" spans="5:11" ht="21" x14ac:dyDescent="0.4">
      <c r="F767" s="455" t="s">
        <v>543</v>
      </c>
      <c r="K767" s="452"/>
    </row>
    <row r="768" spans="5:11" ht="16.2" customHeight="1" x14ac:dyDescent="0.3">
      <c r="E768"/>
      <c r="F768" s="303" t="s">
        <v>321</v>
      </c>
      <c r="G768">
        <v>230</v>
      </c>
      <c r="I768">
        <v>190</v>
      </c>
      <c r="K768" s="453">
        <f>G768*I768/1000</f>
        <v>43.7</v>
      </c>
    </row>
    <row r="769" spans="5:11" ht="31.2" hidden="1" x14ac:dyDescent="0.3">
      <c r="E769"/>
      <c r="F769" s="206" t="s">
        <v>152</v>
      </c>
      <c r="I769" s="197"/>
      <c r="J769" s="135"/>
      <c r="K769" s="292"/>
    </row>
    <row r="770" spans="5:11" x14ac:dyDescent="0.3">
      <c r="E770"/>
      <c r="K770" s="293"/>
    </row>
    <row r="771" spans="5:11" ht="15" thickBot="1" x14ac:dyDescent="0.35">
      <c r="E771"/>
      <c r="F771" s="310"/>
      <c r="K771" s="293"/>
    </row>
    <row r="772" spans="5:11" ht="21.6" thickBot="1" x14ac:dyDescent="0.35">
      <c r="E772" s="447" t="s">
        <v>455</v>
      </c>
      <c r="F772" s="456" t="s">
        <v>456</v>
      </c>
      <c r="K772" s="432">
        <f>J774+J775+J777+J778</f>
        <v>11.255899999999999</v>
      </c>
    </row>
    <row r="773" spans="5:11" ht="15" thickBot="1" x14ac:dyDescent="0.35">
      <c r="E773"/>
      <c r="F773" s="320" t="s">
        <v>137</v>
      </c>
      <c r="G773" s="106" t="s">
        <v>138</v>
      </c>
      <c r="H773" s="107" t="s">
        <v>139</v>
      </c>
    </row>
    <row r="774" spans="5:11" ht="15.75" customHeight="1" thickBot="1" x14ac:dyDescent="0.35">
      <c r="E774"/>
      <c r="F774" s="321" t="s">
        <v>246</v>
      </c>
      <c r="G774" s="111">
        <v>57</v>
      </c>
      <c r="H774" s="112">
        <v>48</v>
      </c>
      <c r="I774">
        <v>100</v>
      </c>
      <c r="J774">
        <f>G774*I774/1000</f>
        <v>5.7</v>
      </c>
    </row>
    <row r="775" spans="5:11" ht="15" thickBot="1" x14ac:dyDescent="0.35">
      <c r="E775"/>
      <c r="F775" s="321" t="s">
        <v>247</v>
      </c>
      <c r="G775" s="111">
        <v>44</v>
      </c>
      <c r="H775" s="112">
        <v>35</v>
      </c>
      <c r="I775">
        <v>95</v>
      </c>
      <c r="J775">
        <f t="shared" ref="J775" si="23">G775*I775/1000</f>
        <v>4.18</v>
      </c>
    </row>
    <row r="776" spans="5:11" ht="15" thickBot="1" x14ac:dyDescent="0.35">
      <c r="E776"/>
      <c r="F776" s="321" t="s">
        <v>248</v>
      </c>
      <c r="G776" s="111">
        <v>15</v>
      </c>
      <c r="H776" s="112">
        <v>12</v>
      </c>
    </row>
    <row r="777" spans="5:11" ht="15" thickBot="1" x14ac:dyDescent="0.35">
      <c r="E777"/>
      <c r="F777" s="321" t="s">
        <v>249</v>
      </c>
      <c r="G777" s="111">
        <v>14</v>
      </c>
      <c r="H777" s="112">
        <v>12</v>
      </c>
      <c r="I777">
        <v>35</v>
      </c>
      <c r="J777">
        <f t="shared" ref="J777:J778" si="24">G777*I777/1000</f>
        <v>0.49</v>
      </c>
    </row>
    <row r="778" spans="5:11" ht="15" thickBot="1" x14ac:dyDescent="0.35">
      <c r="E778"/>
      <c r="F778" s="321" t="s">
        <v>250</v>
      </c>
      <c r="G778" s="111">
        <v>5</v>
      </c>
      <c r="H778" s="112">
        <v>5</v>
      </c>
      <c r="I778">
        <v>177.18</v>
      </c>
      <c r="J778">
        <f t="shared" si="24"/>
        <v>0.88590000000000013</v>
      </c>
    </row>
    <row r="780" spans="5:11" ht="21.6" thickBot="1" x14ac:dyDescent="0.35">
      <c r="E780"/>
      <c r="F780" s="456" t="s">
        <v>512</v>
      </c>
      <c r="K780" s="432">
        <f>J782+J785+J790+J793+J794+J795</f>
        <v>8.3954474000000001</v>
      </c>
    </row>
    <row r="781" spans="5:11" ht="15" thickBot="1" x14ac:dyDescent="0.35">
      <c r="E781"/>
      <c r="F781" s="323" t="s">
        <v>137</v>
      </c>
      <c r="G781" s="249" t="s">
        <v>138</v>
      </c>
      <c r="H781" s="250" t="s">
        <v>139</v>
      </c>
    </row>
    <row r="782" spans="5:11" ht="15" thickBot="1" x14ac:dyDescent="0.35">
      <c r="E782"/>
      <c r="F782" s="321" t="s">
        <v>315</v>
      </c>
      <c r="G782" s="287">
        <v>2.4300000000000002</v>
      </c>
      <c r="H782" s="288">
        <v>2.4300000000000002</v>
      </c>
      <c r="I782">
        <v>177.18</v>
      </c>
      <c r="J782" s="158">
        <f>G782*I782/1000</f>
        <v>0.43054740000000002</v>
      </c>
    </row>
    <row r="783" spans="5:11" ht="15" thickBot="1" x14ac:dyDescent="0.35">
      <c r="E783"/>
      <c r="F783" s="321" t="s">
        <v>323</v>
      </c>
      <c r="G783" s="253" t="s">
        <v>147</v>
      </c>
      <c r="H783" s="252">
        <v>175</v>
      </c>
      <c r="J783" s="158"/>
    </row>
    <row r="784" spans="5:11" ht="15" thickBot="1" x14ac:dyDescent="0.35">
      <c r="E784"/>
      <c r="F784" s="321" t="s">
        <v>145</v>
      </c>
      <c r="G784" s="251">
        <v>175</v>
      </c>
      <c r="H784" s="252">
        <v>175</v>
      </c>
      <c r="J784" s="158"/>
    </row>
    <row r="785" spans="5:11" ht="15" thickBot="1" x14ac:dyDescent="0.35">
      <c r="E785"/>
      <c r="F785" s="321" t="s">
        <v>253</v>
      </c>
      <c r="G785" s="251">
        <v>93.75</v>
      </c>
      <c r="H785" s="252">
        <v>75</v>
      </c>
      <c r="I785">
        <v>70</v>
      </c>
      <c r="J785" s="158">
        <f t="shared" ref="J785:J795" si="25">G785*I785/1000</f>
        <v>6.5625</v>
      </c>
    </row>
    <row r="786" spans="5:11" ht="15" hidden="1" thickBot="1" x14ac:dyDescent="0.35">
      <c r="E786"/>
      <c r="F786" s="321" t="s">
        <v>324</v>
      </c>
      <c r="G786" s="251">
        <v>10</v>
      </c>
      <c r="H786" s="252">
        <v>10</v>
      </c>
      <c r="J786" s="158">
        <f t="shared" si="25"/>
        <v>0</v>
      </c>
    </row>
    <row r="787" spans="5:11" ht="15" hidden="1" thickBot="1" x14ac:dyDescent="0.35">
      <c r="E787"/>
      <c r="F787" s="321" t="s">
        <v>325</v>
      </c>
      <c r="G787" s="251">
        <v>10</v>
      </c>
      <c r="H787" s="252">
        <v>10</v>
      </c>
      <c r="J787" s="158">
        <f t="shared" si="25"/>
        <v>0</v>
      </c>
    </row>
    <row r="788" spans="5:11" ht="15" hidden="1" thickBot="1" x14ac:dyDescent="0.35">
      <c r="E788"/>
      <c r="F788" s="321" t="s">
        <v>326</v>
      </c>
      <c r="G788" s="251">
        <v>10</v>
      </c>
      <c r="H788" s="252">
        <v>10</v>
      </c>
      <c r="J788" s="158">
        <f t="shared" si="25"/>
        <v>0</v>
      </c>
    </row>
    <row r="789" spans="5:11" ht="15" hidden="1" thickBot="1" x14ac:dyDescent="0.35">
      <c r="E789"/>
      <c r="F789" s="321" t="s">
        <v>327</v>
      </c>
      <c r="G789" s="265">
        <v>44323</v>
      </c>
      <c r="H789" s="266">
        <v>44323</v>
      </c>
      <c r="J789" s="158">
        <f t="shared" si="25"/>
        <v>0</v>
      </c>
    </row>
    <row r="790" spans="5:11" ht="15" thickBot="1" x14ac:dyDescent="0.35">
      <c r="E790"/>
      <c r="F790" s="321" t="s">
        <v>328</v>
      </c>
      <c r="G790" s="251">
        <v>5</v>
      </c>
      <c r="H790" s="252">
        <v>5</v>
      </c>
      <c r="I790">
        <v>94</v>
      </c>
      <c r="J790" s="158">
        <f t="shared" si="25"/>
        <v>0.47</v>
      </c>
    </row>
    <row r="791" spans="5:11" ht="15" hidden="1" thickBot="1" x14ac:dyDescent="0.35">
      <c r="E791"/>
      <c r="F791" s="321" t="s">
        <v>329</v>
      </c>
      <c r="G791" s="251">
        <v>5</v>
      </c>
      <c r="H791" s="252">
        <v>5</v>
      </c>
      <c r="J791" s="158">
        <f t="shared" si="25"/>
        <v>0</v>
      </c>
    </row>
    <row r="792" spans="5:11" ht="15" hidden="1" thickBot="1" x14ac:dyDescent="0.35">
      <c r="E792"/>
      <c r="F792" s="321" t="s">
        <v>330</v>
      </c>
      <c r="G792" s="251">
        <v>5</v>
      </c>
      <c r="H792" s="252">
        <v>5</v>
      </c>
      <c r="J792" s="158">
        <f t="shared" si="25"/>
        <v>0</v>
      </c>
    </row>
    <row r="793" spans="5:11" ht="15" thickBot="1" x14ac:dyDescent="0.35">
      <c r="E793"/>
      <c r="F793" s="321" t="s">
        <v>331</v>
      </c>
      <c r="G793" s="287">
        <v>12.5</v>
      </c>
      <c r="H793" s="252">
        <v>10</v>
      </c>
      <c r="I793">
        <v>40</v>
      </c>
      <c r="J793" s="158">
        <f t="shared" si="25"/>
        <v>0.5</v>
      </c>
    </row>
    <row r="794" spans="5:11" ht="15" thickBot="1" x14ac:dyDescent="0.35">
      <c r="E794"/>
      <c r="F794" s="321" t="s">
        <v>260</v>
      </c>
      <c r="G794" s="251">
        <v>11.88</v>
      </c>
      <c r="H794" s="252">
        <v>10</v>
      </c>
      <c r="I794">
        <v>35</v>
      </c>
      <c r="J794" s="158">
        <f t="shared" si="25"/>
        <v>0.4158</v>
      </c>
    </row>
    <row r="795" spans="5:11" ht="15" thickBot="1" x14ac:dyDescent="0.35">
      <c r="E795"/>
      <c r="F795" s="321" t="s">
        <v>182</v>
      </c>
      <c r="G795" s="482">
        <v>0.83</v>
      </c>
      <c r="H795" s="482">
        <v>0.83</v>
      </c>
      <c r="I795">
        <v>20</v>
      </c>
      <c r="J795" s="158">
        <f t="shared" si="25"/>
        <v>1.6599999999999997E-2</v>
      </c>
    </row>
    <row r="796" spans="5:11" x14ac:dyDescent="0.3">
      <c r="E796"/>
      <c r="F796" s="489"/>
      <c r="G796" s="482"/>
      <c r="H796" s="482"/>
    </row>
    <row r="798" spans="5:11" ht="21.6" thickBot="1" x14ac:dyDescent="0.35">
      <c r="E798"/>
      <c r="F798" s="456" t="s">
        <v>505</v>
      </c>
      <c r="K798" s="432">
        <f>J800+J801+J804</f>
        <v>27.927999999999997</v>
      </c>
    </row>
    <row r="799" spans="5:11" ht="15" thickBot="1" x14ac:dyDescent="0.35">
      <c r="E799"/>
      <c r="F799" s="323" t="s">
        <v>137</v>
      </c>
      <c r="G799" s="249" t="s">
        <v>138</v>
      </c>
      <c r="H799" s="250" t="s">
        <v>139</v>
      </c>
    </row>
    <row r="800" spans="5:11" ht="15" thickBot="1" x14ac:dyDescent="0.35">
      <c r="E800"/>
      <c r="F800" s="321" t="s">
        <v>253</v>
      </c>
      <c r="G800" s="251">
        <v>226</v>
      </c>
      <c r="H800" s="252">
        <v>168</v>
      </c>
      <c r="I800">
        <v>70</v>
      </c>
      <c r="J800">
        <f>G800*I800/1000</f>
        <v>15.82</v>
      </c>
    </row>
    <row r="801" spans="5:11" ht="15" thickBot="1" x14ac:dyDescent="0.35">
      <c r="E801"/>
      <c r="F801" s="321" t="s">
        <v>279</v>
      </c>
      <c r="G801" s="251">
        <v>32</v>
      </c>
      <c r="H801" s="252">
        <v>30</v>
      </c>
      <c r="I801">
        <v>69</v>
      </c>
      <c r="J801">
        <f>G801*I801/1000</f>
        <v>2.2080000000000002</v>
      </c>
    </row>
    <row r="802" spans="5:11" ht="15" thickBot="1" x14ac:dyDescent="0.35">
      <c r="E802"/>
      <c r="F802" s="326" t="s">
        <v>350</v>
      </c>
      <c r="G802" s="253" t="s">
        <v>147</v>
      </c>
      <c r="H802" s="257">
        <v>30</v>
      </c>
    </row>
    <row r="803" spans="5:11" ht="23.4" thickBot="1" x14ac:dyDescent="0.35">
      <c r="E803"/>
      <c r="F803" s="326" t="s">
        <v>351</v>
      </c>
      <c r="G803" s="253" t="s">
        <v>147</v>
      </c>
      <c r="H803" s="269" t="s">
        <v>147</v>
      </c>
    </row>
    <row r="804" spans="5:11" ht="15" thickBot="1" x14ac:dyDescent="0.35">
      <c r="E804"/>
      <c r="F804" s="321" t="s">
        <v>148</v>
      </c>
      <c r="G804" s="251">
        <v>9</v>
      </c>
      <c r="H804" s="252">
        <v>9</v>
      </c>
      <c r="I804">
        <v>1100</v>
      </c>
      <c r="J804">
        <f>G804*I804/1000</f>
        <v>9.9</v>
      </c>
    </row>
    <row r="806" spans="5:11" ht="21" x14ac:dyDescent="0.3">
      <c r="E806"/>
      <c r="F806" s="456" t="s">
        <v>513</v>
      </c>
      <c r="K806" s="432">
        <f>J810+J811+J812+J813+J814+J815</f>
        <v>44.55988</v>
      </c>
    </row>
    <row r="807" spans="5:11" x14ac:dyDescent="0.3">
      <c r="E807"/>
      <c r="F807" s="354" t="s">
        <v>386</v>
      </c>
    </row>
    <row r="808" spans="5:11" ht="15.6" thickBot="1" x14ac:dyDescent="0.35">
      <c r="E808"/>
      <c r="F808" s="355" t="s">
        <v>514</v>
      </c>
    </row>
    <row r="809" spans="5:11" ht="15" thickBot="1" x14ac:dyDescent="0.35">
      <c r="E809"/>
      <c r="F809" s="320" t="s">
        <v>137</v>
      </c>
      <c r="G809" s="106" t="s">
        <v>138</v>
      </c>
      <c r="H809" s="107" t="s">
        <v>139</v>
      </c>
    </row>
    <row r="810" spans="5:11" ht="15" thickBot="1" x14ac:dyDescent="0.35">
      <c r="E810"/>
      <c r="F810" s="321" t="s">
        <v>353</v>
      </c>
      <c r="G810" s="111">
        <v>157.19999999999999</v>
      </c>
      <c r="H810" s="112">
        <v>96</v>
      </c>
      <c r="I810">
        <v>240</v>
      </c>
      <c r="J810" s="158">
        <f>G810*I810/1000</f>
        <v>37.728000000000002</v>
      </c>
    </row>
    <row r="811" spans="5:11" ht="15" thickBot="1" x14ac:dyDescent="0.35">
      <c r="E811"/>
      <c r="F811" s="321" t="s">
        <v>387</v>
      </c>
      <c r="G811" s="111">
        <v>22.8</v>
      </c>
      <c r="H811" s="112">
        <v>22.8</v>
      </c>
      <c r="I811">
        <v>55.1</v>
      </c>
      <c r="J811" s="158">
        <f t="shared" ref="J811:J815" si="26">G811*I811/1000</f>
        <v>1.2562800000000001</v>
      </c>
    </row>
    <row r="812" spans="5:11" ht="15" thickBot="1" x14ac:dyDescent="0.35">
      <c r="E812"/>
      <c r="F812" s="321" t="s">
        <v>142</v>
      </c>
      <c r="G812" s="111">
        <v>7.2</v>
      </c>
      <c r="H812" s="112">
        <v>7.2</v>
      </c>
      <c r="I812">
        <v>245</v>
      </c>
      <c r="J812" s="158">
        <f>G812*I812/1000</f>
        <v>1.764</v>
      </c>
    </row>
    <row r="813" spans="5:11" ht="15" thickBot="1" x14ac:dyDescent="0.35">
      <c r="F813" s="321" t="s">
        <v>182</v>
      </c>
      <c r="G813" s="111">
        <v>0.62</v>
      </c>
      <c r="H813" s="112">
        <v>0.62</v>
      </c>
      <c r="I813">
        <v>20</v>
      </c>
      <c r="J813" s="158">
        <f t="shared" si="26"/>
        <v>1.24E-2</v>
      </c>
    </row>
    <row r="814" spans="5:11" ht="15" thickBot="1" x14ac:dyDescent="0.35">
      <c r="F814" s="321" t="s">
        <v>388</v>
      </c>
      <c r="G814" s="111">
        <v>16.8</v>
      </c>
      <c r="H814" s="112">
        <v>16.8</v>
      </c>
      <c r="I814">
        <v>69</v>
      </c>
      <c r="J814" s="158">
        <f t="shared" si="26"/>
        <v>1.1592</v>
      </c>
    </row>
    <row r="815" spans="5:11" ht="15" thickBot="1" x14ac:dyDescent="0.35">
      <c r="F815" s="321" t="s">
        <v>148</v>
      </c>
      <c r="G815" s="460">
        <v>2.4</v>
      </c>
      <c r="H815" s="159">
        <v>2.4</v>
      </c>
      <c r="I815">
        <v>1100</v>
      </c>
      <c r="J815" s="158">
        <f t="shared" si="26"/>
        <v>2.64</v>
      </c>
    </row>
    <row r="816" spans="5:11" ht="15" thickBot="1" x14ac:dyDescent="0.35">
      <c r="F816" s="321" t="s">
        <v>388</v>
      </c>
    </row>
    <row r="819" spans="5:12" ht="21" x14ac:dyDescent="0.4">
      <c r="F819" s="455" t="s">
        <v>509</v>
      </c>
    </row>
    <row r="820" spans="5:12" ht="22.2" customHeight="1" x14ac:dyDescent="0.3">
      <c r="F820" s="303" t="s">
        <v>282</v>
      </c>
      <c r="G820" s="159">
        <v>200</v>
      </c>
      <c r="H820" s="159">
        <v>200</v>
      </c>
      <c r="I820">
        <v>64</v>
      </c>
      <c r="K820" s="432">
        <f t="shared" ref="K820" si="27">G820*I820/1000</f>
        <v>12.8</v>
      </c>
    </row>
    <row r="823" spans="5:12" ht="21" x14ac:dyDescent="0.4">
      <c r="F823" s="455" t="s">
        <v>539</v>
      </c>
      <c r="K823" s="452"/>
    </row>
    <row r="824" spans="5:12" ht="15.6" x14ac:dyDescent="0.3">
      <c r="E824"/>
      <c r="F824" s="303" t="s">
        <v>14</v>
      </c>
      <c r="G824" s="461">
        <v>60</v>
      </c>
      <c r="I824">
        <v>35.9</v>
      </c>
      <c r="K824" s="453">
        <f>G824*I824/1000</f>
        <v>2.1539999999999999</v>
      </c>
    </row>
    <row r="825" spans="5:12" ht="15.6" x14ac:dyDescent="0.3">
      <c r="E825"/>
      <c r="G825" s="461"/>
      <c r="J825" s="493"/>
      <c r="K825" s="492"/>
      <c r="L825" s="493"/>
    </row>
    <row r="826" spans="5:12" ht="21.6" thickBot="1" x14ac:dyDescent="0.45">
      <c r="E826"/>
      <c r="F826" s="455" t="s">
        <v>540</v>
      </c>
      <c r="G826" s="461"/>
      <c r="J826" s="493"/>
      <c r="K826" s="492"/>
      <c r="L826" s="493"/>
    </row>
    <row r="827" spans="5:12" ht="15" thickBot="1" x14ac:dyDescent="0.35">
      <c r="E827" s="447" t="s">
        <v>532</v>
      </c>
      <c r="F827" s="303" t="s">
        <v>525</v>
      </c>
      <c r="G827">
        <v>200</v>
      </c>
      <c r="H827">
        <v>200</v>
      </c>
      <c r="I827">
        <v>74</v>
      </c>
      <c r="K827" s="521">
        <f>G827*I827/1000</f>
        <v>14.8</v>
      </c>
    </row>
    <row r="828" spans="5:12" x14ac:dyDescent="0.3">
      <c r="E828"/>
      <c r="K828" s="508"/>
    </row>
    <row r="829" spans="5:12" x14ac:dyDescent="0.3">
      <c r="E829"/>
      <c r="F829" s="303" t="s">
        <v>557</v>
      </c>
      <c r="G829">
        <v>65</v>
      </c>
      <c r="I829">
        <v>20.32</v>
      </c>
      <c r="K829" s="507">
        <f>I829</f>
        <v>20.32</v>
      </c>
    </row>
    <row r="830" spans="5:12" ht="11.4" customHeight="1" x14ac:dyDescent="0.3">
      <c r="K830" s="452"/>
    </row>
    <row r="831" spans="5:12" ht="15" thickBot="1" x14ac:dyDescent="0.35"/>
    <row r="832" spans="5:12" s="289" customFormat="1" ht="21.6" thickBot="1" x14ac:dyDescent="0.45">
      <c r="E832" s="359"/>
      <c r="F832" s="464" t="s">
        <v>214</v>
      </c>
      <c r="G832" s="472"/>
      <c r="H832" s="472"/>
      <c r="I832" s="472"/>
      <c r="J832" s="472"/>
      <c r="K832" s="491">
        <f>K836+K847+K849+K863+K866+K873+K893+K911+K925+K928+K939</f>
        <v>170.76301799999999</v>
      </c>
    </row>
    <row r="833" spans="5:11" ht="15" thickBot="1" x14ac:dyDescent="0.35"/>
    <row r="834" spans="5:11" ht="21.6" thickBot="1" x14ac:dyDescent="0.35">
      <c r="E834" s="447" t="s">
        <v>453</v>
      </c>
      <c r="F834" s="446" t="s">
        <v>446</v>
      </c>
      <c r="I834" s="96"/>
      <c r="K834" s="277"/>
    </row>
    <row r="835" spans="5:11" ht="16.2" thickBot="1" x14ac:dyDescent="0.35">
      <c r="E835"/>
      <c r="F835" s="306" t="s">
        <v>136</v>
      </c>
      <c r="I835" s="96"/>
      <c r="K835" s="277"/>
    </row>
    <row r="836" spans="5:11" ht="16.2" thickBot="1" x14ac:dyDescent="0.35">
      <c r="E836"/>
      <c r="F836" s="307" t="s">
        <v>137</v>
      </c>
      <c r="G836" s="106" t="s">
        <v>138</v>
      </c>
      <c r="H836" s="107" t="s">
        <v>139</v>
      </c>
      <c r="I836" s="108" t="s">
        <v>140</v>
      </c>
      <c r="J836" s="109" t="s">
        <v>141</v>
      </c>
      <c r="K836" s="449">
        <f>J837+J839+J842+J844</f>
        <v>51.934200000000004</v>
      </c>
    </row>
    <row r="837" spans="5:11" ht="16.2" thickBot="1" x14ac:dyDescent="0.35">
      <c r="E837"/>
      <c r="F837" s="308" t="s">
        <v>142</v>
      </c>
      <c r="G837" s="111">
        <v>123</v>
      </c>
      <c r="H837" s="112">
        <v>123</v>
      </c>
      <c r="I837" s="113">
        <v>245</v>
      </c>
      <c r="J837" s="114">
        <f>G837*I837/1000</f>
        <v>30.135000000000002</v>
      </c>
      <c r="K837" s="450"/>
    </row>
    <row r="838" spans="5:11" ht="16.2" thickBot="1" x14ac:dyDescent="0.35">
      <c r="E838"/>
      <c r="F838" s="308" t="s">
        <v>143</v>
      </c>
      <c r="G838" s="111">
        <v>138</v>
      </c>
      <c r="H838" s="112">
        <v>138</v>
      </c>
      <c r="I838" s="113"/>
      <c r="J838" s="114"/>
      <c r="K838" s="450"/>
    </row>
    <row r="839" spans="5:11" ht="16.2" thickBot="1" x14ac:dyDescent="0.35">
      <c r="E839"/>
      <c r="F839" s="308" t="s">
        <v>144</v>
      </c>
      <c r="G839" s="111">
        <v>76.8</v>
      </c>
      <c r="H839" s="112">
        <v>76.8</v>
      </c>
      <c r="I839" s="113">
        <v>69</v>
      </c>
      <c r="J839" s="114">
        <f>G839*I839/1000</f>
        <v>5.2991999999999999</v>
      </c>
      <c r="K839" s="450"/>
    </row>
    <row r="840" spans="5:11" ht="16.2" thickBot="1" x14ac:dyDescent="0.35">
      <c r="E840"/>
      <c r="F840" s="308" t="s">
        <v>145</v>
      </c>
      <c r="G840" s="111">
        <v>51.7</v>
      </c>
      <c r="H840" s="112">
        <v>51.7</v>
      </c>
      <c r="I840" s="113"/>
      <c r="J840" s="114"/>
      <c r="K840" s="450"/>
    </row>
    <row r="841" spans="5:11" ht="16.2" thickBot="1" x14ac:dyDescent="0.35">
      <c r="E841"/>
      <c r="F841" s="309" t="s">
        <v>146</v>
      </c>
      <c r="G841" s="116" t="s">
        <v>147</v>
      </c>
      <c r="H841" s="117">
        <v>190</v>
      </c>
      <c r="I841" s="113"/>
      <c r="J841" s="114"/>
      <c r="K841" s="450"/>
    </row>
    <row r="842" spans="5:11" ht="16.2" thickBot="1" x14ac:dyDescent="0.35">
      <c r="E842"/>
      <c r="F842" s="308" t="s">
        <v>148</v>
      </c>
      <c r="G842" s="111">
        <v>7.5</v>
      </c>
      <c r="H842" s="112">
        <v>7.5</v>
      </c>
      <c r="I842" s="113">
        <v>1100</v>
      </c>
      <c r="J842" s="114">
        <f>G842*I842/1000</f>
        <v>8.25</v>
      </c>
      <c r="K842" s="450"/>
    </row>
    <row r="843" spans="5:11" ht="16.2" thickBot="1" x14ac:dyDescent="0.35">
      <c r="E843"/>
      <c r="F843" s="309" t="s">
        <v>149</v>
      </c>
      <c r="G843" s="116" t="s">
        <v>147</v>
      </c>
      <c r="H843" s="117">
        <v>183</v>
      </c>
      <c r="I843" s="113"/>
      <c r="J843" s="114"/>
      <c r="K843" s="450"/>
    </row>
    <row r="844" spans="5:11" ht="16.2" thickBot="1" x14ac:dyDescent="0.35">
      <c r="E844"/>
      <c r="F844" s="308" t="s">
        <v>148</v>
      </c>
      <c r="G844" s="111">
        <v>7.5</v>
      </c>
      <c r="H844" s="112">
        <v>7.5</v>
      </c>
      <c r="I844" s="113">
        <v>1100</v>
      </c>
      <c r="J844" s="114">
        <f>G844*I844/1000</f>
        <v>8.25</v>
      </c>
      <c r="K844" s="450"/>
    </row>
    <row r="846" spans="5:11" ht="21" x14ac:dyDescent="0.3">
      <c r="F846" s="465" t="s">
        <v>447</v>
      </c>
    </row>
    <row r="847" spans="5:11" x14ac:dyDescent="0.3">
      <c r="E847"/>
      <c r="F847" s="318" t="s">
        <v>58</v>
      </c>
      <c r="G847" s="139">
        <v>60</v>
      </c>
      <c r="H847" s="139">
        <v>60</v>
      </c>
      <c r="I847" s="120" t="s">
        <v>565</v>
      </c>
      <c r="J847" s="129">
        <f>G847*I847/1000</f>
        <v>3.306</v>
      </c>
      <c r="K847" s="278">
        <f>J847</f>
        <v>3.306</v>
      </c>
    </row>
    <row r="849" spans="5:11" ht="21" x14ac:dyDescent="0.3">
      <c r="E849"/>
      <c r="F849" s="465" t="s">
        <v>484</v>
      </c>
      <c r="G849" s="119"/>
      <c r="H849" s="119"/>
      <c r="I849" s="161"/>
      <c r="J849" s="129"/>
      <c r="K849" s="278">
        <f>J856+J857+J858+J859</f>
        <v>9.85</v>
      </c>
    </row>
    <row r="850" spans="5:11" x14ac:dyDescent="0.3">
      <c r="E850"/>
      <c r="F850" s="338" t="s">
        <v>166</v>
      </c>
      <c r="G850" s="119"/>
      <c r="H850" s="119"/>
      <c r="I850" s="161"/>
      <c r="J850" s="121"/>
      <c r="K850" s="277"/>
    </row>
    <row r="851" spans="5:11" x14ac:dyDescent="0.3">
      <c r="E851"/>
      <c r="F851" s="216"/>
      <c r="G851" s="119"/>
      <c r="H851" s="119"/>
      <c r="I851" s="161"/>
      <c r="J851" s="121"/>
      <c r="K851" s="277"/>
    </row>
    <row r="852" spans="5:11" x14ac:dyDescent="0.3">
      <c r="E852"/>
      <c r="F852" s="339" t="s">
        <v>167</v>
      </c>
      <c r="G852" s="119"/>
      <c r="H852" s="119"/>
      <c r="I852" s="161"/>
      <c r="J852" s="121"/>
      <c r="K852" s="277"/>
    </row>
    <row r="853" spans="5:11" x14ac:dyDescent="0.3">
      <c r="E853"/>
      <c r="F853" s="340" t="s">
        <v>175</v>
      </c>
      <c r="G853" s="119"/>
      <c r="H853" s="119"/>
      <c r="I853" s="161"/>
      <c r="J853" s="121"/>
      <c r="K853" s="277"/>
    </row>
    <row r="854" spans="5:11" ht="15.6" x14ac:dyDescent="0.3">
      <c r="E854"/>
      <c r="F854" s="312" t="s">
        <v>136</v>
      </c>
      <c r="G854" s="119"/>
      <c r="H854" s="119"/>
      <c r="I854" s="161"/>
      <c r="J854" s="121"/>
      <c r="K854" s="277"/>
    </row>
    <row r="855" spans="5:11" x14ac:dyDescent="0.3">
      <c r="E855"/>
      <c r="F855" s="341" t="s">
        <v>137</v>
      </c>
      <c r="G855" s="167" t="s">
        <v>138</v>
      </c>
      <c r="H855" s="167" t="s">
        <v>139</v>
      </c>
      <c r="I855" s="161"/>
      <c r="J855" s="121"/>
      <c r="K855" s="277"/>
    </row>
    <row r="856" spans="5:11" x14ac:dyDescent="0.3">
      <c r="E856"/>
      <c r="F856" s="342" t="s">
        <v>485</v>
      </c>
      <c r="G856" s="169">
        <v>3</v>
      </c>
      <c r="H856" s="169">
        <v>3</v>
      </c>
      <c r="I856" s="161" t="s">
        <v>562</v>
      </c>
      <c r="J856" s="129">
        <f>G856*I856/1000</f>
        <v>1.35</v>
      </c>
      <c r="K856" s="277"/>
    </row>
    <row r="857" spans="5:11" x14ac:dyDescent="0.3">
      <c r="E857"/>
      <c r="F857" s="342" t="s">
        <v>144</v>
      </c>
      <c r="G857" s="169">
        <v>100</v>
      </c>
      <c r="H857" s="169">
        <v>100</v>
      </c>
      <c r="I857" s="161" t="s">
        <v>553</v>
      </c>
      <c r="J857" s="129">
        <f t="shared" ref="J857:J859" si="28">G857*I857/1000</f>
        <v>6.9</v>
      </c>
      <c r="K857" s="277"/>
    </row>
    <row r="858" spans="5:11" x14ac:dyDescent="0.3">
      <c r="E858"/>
      <c r="F858" s="342" t="s">
        <v>155</v>
      </c>
      <c r="G858" s="169">
        <v>110</v>
      </c>
      <c r="H858" s="169">
        <v>110</v>
      </c>
      <c r="I858" s="161" t="s">
        <v>486</v>
      </c>
      <c r="J858" s="129">
        <f t="shared" si="28"/>
        <v>0</v>
      </c>
      <c r="K858" s="277"/>
    </row>
    <row r="859" spans="5:11" x14ac:dyDescent="0.3">
      <c r="E859"/>
      <c r="F859" s="342" t="s">
        <v>158</v>
      </c>
      <c r="G859" s="169">
        <v>20</v>
      </c>
      <c r="H859" s="169">
        <v>20</v>
      </c>
      <c r="I859" s="161" t="s">
        <v>552</v>
      </c>
      <c r="J859" s="129">
        <f t="shared" si="28"/>
        <v>1.6</v>
      </c>
      <c r="K859" s="277"/>
    </row>
    <row r="860" spans="5:11" x14ac:dyDescent="0.3">
      <c r="E860"/>
      <c r="F860" s="310"/>
      <c r="I860" s="96"/>
      <c r="K860" s="277"/>
    </row>
    <row r="861" spans="5:11" x14ac:dyDescent="0.3">
      <c r="J861" s="135"/>
      <c r="K861" s="448"/>
    </row>
    <row r="862" spans="5:11" ht="21" hidden="1" x14ac:dyDescent="0.4">
      <c r="F862" s="455" t="s">
        <v>466</v>
      </c>
      <c r="J862" s="135"/>
      <c r="K862" s="448"/>
    </row>
    <row r="863" spans="5:11" hidden="1" x14ac:dyDescent="0.3">
      <c r="F863" s="310" t="s">
        <v>467</v>
      </c>
      <c r="H863">
        <v>100</v>
      </c>
      <c r="I863">
        <v>320</v>
      </c>
      <c r="J863" s="135">
        <f t="shared" ref="J863" si="29">G863*I863/1000</f>
        <v>0</v>
      </c>
      <c r="K863" s="432">
        <f>G863*I863/1000</f>
        <v>0</v>
      </c>
    </row>
    <row r="864" spans="5:11" ht="15" thickBot="1" x14ac:dyDescent="0.35">
      <c r="F864" s="310"/>
      <c r="K864"/>
    </row>
    <row r="865" spans="5:11" ht="21.6" thickBot="1" x14ac:dyDescent="0.45">
      <c r="E865" s="447" t="s">
        <v>455</v>
      </c>
      <c r="F865" s="455" t="s">
        <v>511</v>
      </c>
      <c r="K865" s="293"/>
    </row>
    <row r="866" spans="5:11" ht="17.399999999999999" x14ac:dyDescent="0.3">
      <c r="E866"/>
      <c r="F866" s="343" t="s">
        <v>283</v>
      </c>
      <c r="G866" s="84"/>
      <c r="H866" s="84"/>
      <c r="K866" s="432">
        <f>J870</f>
        <v>9.9939999999999998</v>
      </c>
    </row>
    <row r="867" spans="5:11" ht="15.6" customHeight="1" x14ac:dyDescent="0.3">
      <c r="E867"/>
      <c r="F867" s="345"/>
      <c r="G867" s="675" t="s">
        <v>285</v>
      </c>
      <c r="H867" s="676"/>
    </row>
    <row r="868" spans="5:11" ht="15.6" x14ac:dyDescent="0.3">
      <c r="E868"/>
      <c r="F868" s="346"/>
      <c r="G868" s="675" t="s">
        <v>286</v>
      </c>
      <c r="H868" s="676"/>
    </row>
    <row r="869" spans="5:11" ht="15.6" x14ac:dyDescent="0.3">
      <c r="E869"/>
      <c r="F869" s="345" t="s">
        <v>284</v>
      </c>
      <c r="G869" s="11" t="s">
        <v>138</v>
      </c>
      <c r="H869" s="11" t="s">
        <v>139</v>
      </c>
    </row>
    <row r="870" spans="5:11" ht="15.6" x14ac:dyDescent="0.3">
      <c r="E870"/>
      <c r="F870" s="345" t="s">
        <v>320</v>
      </c>
      <c r="G870" s="560">
        <v>105.2</v>
      </c>
      <c r="H870" s="560">
        <v>100</v>
      </c>
      <c r="I870">
        <v>95</v>
      </c>
      <c r="J870" s="158">
        <f>G870*I870/1000</f>
        <v>9.9939999999999998</v>
      </c>
    </row>
    <row r="871" spans="5:11" ht="15.6" x14ac:dyDescent="0.3">
      <c r="E871"/>
      <c r="F871" s="345" t="s">
        <v>288</v>
      </c>
      <c r="G871" s="264"/>
      <c r="H871" s="560">
        <v>100</v>
      </c>
    </row>
    <row r="873" spans="5:11" ht="21" x14ac:dyDescent="0.3">
      <c r="E873"/>
      <c r="F873" s="446" t="s">
        <v>251</v>
      </c>
      <c r="K873" s="279">
        <f>J876+J879+J882+J884+J885+J890+J891</f>
        <v>8.5214499999999997</v>
      </c>
    </row>
    <row r="874" spans="5:11" ht="15" thickBot="1" x14ac:dyDescent="0.35">
      <c r="E874"/>
      <c r="F874" s="322" t="s">
        <v>252</v>
      </c>
    </row>
    <row r="875" spans="5:11" ht="15" thickBot="1" x14ac:dyDescent="0.35">
      <c r="E875"/>
      <c r="F875" s="323" t="s">
        <v>137</v>
      </c>
      <c r="G875" s="249" t="s">
        <v>138</v>
      </c>
      <c r="H875" s="250" t="s">
        <v>139</v>
      </c>
    </row>
    <row r="876" spans="5:11" ht="15" thickBot="1" x14ac:dyDescent="0.35">
      <c r="E876"/>
      <c r="F876" s="321" t="s">
        <v>253</v>
      </c>
      <c r="G876" s="251">
        <v>100</v>
      </c>
      <c r="H876" s="252">
        <v>75</v>
      </c>
      <c r="I876">
        <v>70</v>
      </c>
      <c r="J876">
        <f>G876*I876/1000</f>
        <v>7</v>
      </c>
    </row>
    <row r="877" spans="5:11" ht="15" hidden="1" thickBot="1" x14ac:dyDescent="0.35">
      <c r="E877"/>
      <c r="F877" s="321" t="s">
        <v>254</v>
      </c>
      <c r="G877" s="251">
        <v>2</v>
      </c>
      <c r="H877" s="252">
        <v>2</v>
      </c>
    </row>
    <row r="878" spans="5:11" ht="15" hidden="1" thickBot="1" x14ac:dyDescent="0.35">
      <c r="E878"/>
      <c r="F878" s="321" t="s">
        <v>255</v>
      </c>
      <c r="G878" s="251">
        <v>2</v>
      </c>
      <c r="H878" s="252">
        <v>2</v>
      </c>
    </row>
    <row r="879" spans="5:11" ht="15" thickBot="1" x14ac:dyDescent="0.35">
      <c r="E879"/>
      <c r="F879" s="321" t="s">
        <v>256</v>
      </c>
      <c r="G879" s="251">
        <v>2</v>
      </c>
      <c r="H879" s="252">
        <v>2</v>
      </c>
      <c r="I879">
        <v>59</v>
      </c>
      <c r="J879">
        <f>G879*I879/1000</f>
        <v>0.11799999999999999</v>
      </c>
    </row>
    <row r="880" spans="5:11" ht="15" hidden="1" thickBot="1" x14ac:dyDescent="0.35">
      <c r="E880"/>
      <c r="F880" s="321" t="s">
        <v>257</v>
      </c>
      <c r="G880" s="253" t="s">
        <v>147</v>
      </c>
      <c r="H880" s="252">
        <v>2</v>
      </c>
    </row>
    <row r="881" spans="5:11" ht="15" hidden="1" thickBot="1" x14ac:dyDescent="0.35">
      <c r="E881"/>
      <c r="F881" s="321" t="s">
        <v>258</v>
      </c>
      <c r="G881" s="251">
        <v>2</v>
      </c>
      <c r="H881" s="252">
        <v>2</v>
      </c>
    </row>
    <row r="882" spans="5:11" ht="15" thickBot="1" x14ac:dyDescent="0.35">
      <c r="E882"/>
      <c r="F882" s="321" t="s">
        <v>259</v>
      </c>
      <c r="G882" s="251">
        <v>12.5</v>
      </c>
      <c r="H882" s="252">
        <v>10</v>
      </c>
      <c r="I882">
        <v>40</v>
      </c>
      <c r="J882">
        <f>G882*I882/1000</f>
        <v>0.5</v>
      </c>
    </row>
    <row r="883" spans="5:11" ht="15" thickBot="1" x14ac:dyDescent="0.35">
      <c r="E883"/>
      <c r="F883" s="321" t="s">
        <v>155</v>
      </c>
      <c r="G883" s="251">
        <v>175</v>
      </c>
      <c r="H883" s="252">
        <v>175</v>
      </c>
      <c r="I883">
        <v>0</v>
      </c>
      <c r="J883">
        <f>G883*I883/1000</f>
        <v>0</v>
      </c>
    </row>
    <row r="884" spans="5:11" ht="15" thickBot="1" x14ac:dyDescent="0.35">
      <c r="E884"/>
      <c r="F884" s="321" t="s">
        <v>260</v>
      </c>
      <c r="G884" s="251">
        <v>12</v>
      </c>
      <c r="H884" s="252">
        <v>10</v>
      </c>
      <c r="I884">
        <v>35</v>
      </c>
      <c r="J884">
        <f>G884*I884/1000</f>
        <v>0.42</v>
      </c>
    </row>
    <row r="885" spans="5:11" ht="15" thickBot="1" x14ac:dyDescent="0.35">
      <c r="E885"/>
      <c r="F885" s="321" t="s">
        <v>250</v>
      </c>
      <c r="G885" s="251">
        <v>2.5</v>
      </c>
      <c r="H885" s="252">
        <v>2.5</v>
      </c>
      <c r="I885">
        <v>177.18</v>
      </c>
      <c r="J885">
        <f>G885*I885/1000</f>
        <v>0.44295000000000007</v>
      </c>
    </row>
    <row r="886" spans="5:11" ht="15" hidden="1" thickBot="1" x14ac:dyDescent="0.35">
      <c r="F886" s="321" t="s">
        <v>261</v>
      </c>
      <c r="G886" s="253" t="s">
        <v>147</v>
      </c>
      <c r="H886" s="252">
        <v>175</v>
      </c>
    </row>
    <row r="887" spans="5:11" ht="15" hidden="1" thickBot="1" x14ac:dyDescent="0.35">
      <c r="F887" s="321" t="s">
        <v>262</v>
      </c>
      <c r="G887" s="251">
        <v>175</v>
      </c>
      <c r="H887" s="252">
        <v>175</v>
      </c>
    </row>
    <row r="888" spans="5:11" ht="15" hidden="1" thickBot="1" x14ac:dyDescent="0.35">
      <c r="F888" s="321" t="s">
        <v>263</v>
      </c>
      <c r="G888" s="251">
        <v>175</v>
      </c>
      <c r="H888" s="252">
        <v>175</v>
      </c>
    </row>
    <row r="889" spans="5:11" ht="15" hidden="1" thickBot="1" x14ac:dyDescent="0.35">
      <c r="F889" s="321" t="s">
        <v>145</v>
      </c>
      <c r="G889" s="251">
        <v>175</v>
      </c>
      <c r="H889" s="252">
        <v>175</v>
      </c>
    </row>
    <row r="890" spans="5:11" ht="15" thickBot="1" x14ac:dyDescent="0.35">
      <c r="F890" s="321" t="s">
        <v>264</v>
      </c>
      <c r="G890" s="251">
        <v>0.01</v>
      </c>
      <c r="H890" s="252">
        <v>0.01</v>
      </c>
      <c r="I890" s="92">
        <v>1050</v>
      </c>
      <c r="J890">
        <f>G890*I890/1000</f>
        <v>1.0500000000000001E-2</v>
      </c>
    </row>
    <row r="891" spans="5:11" ht="15" thickBot="1" x14ac:dyDescent="0.35">
      <c r="F891" s="321" t="s">
        <v>265</v>
      </c>
      <c r="G891" s="251">
        <v>1.5</v>
      </c>
      <c r="H891" s="252">
        <v>1.5</v>
      </c>
      <c r="I891">
        <v>20</v>
      </c>
      <c r="J891">
        <f>G891*I891/1000</f>
        <v>0.03</v>
      </c>
    </row>
    <row r="893" spans="5:11" ht="21" x14ac:dyDescent="0.3">
      <c r="E893"/>
      <c r="F893" s="470" t="s">
        <v>475</v>
      </c>
      <c r="G893" s="84"/>
      <c r="H893" s="84"/>
      <c r="K893" s="432">
        <f>J899+J900+J901+J903+J904+J905+J906+J907</f>
        <v>44.688367999999997</v>
      </c>
    </row>
    <row r="894" spans="5:11" ht="14.4" customHeight="1" x14ac:dyDescent="0.3">
      <c r="E894"/>
      <c r="F894" s="467" t="s">
        <v>137</v>
      </c>
      <c r="G894" s="268" t="s">
        <v>138</v>
      </c>
      <c r="H894" s="268" t="s">
        <v>139</v>
      </c>
      <c r="K894" s="448"/>
    </row>
    <row r="895" spans="5:11" ht="14.4" customHeight="1" x14ac:dyDescent="0.3">
      <c r="E895"/>
      <c r="F895" s="467" t="s">
        <v>472</v>
      </c>
      <c r="G895" s="466" t="s">
        <v>470</v>
      </c>
      <c r="H895" s="466">
        <v>100</v>
      </c>
      <c r="K895" s="448"/>
    </row>
    <row r="896" spans="5:11" ht="14.4" customHeight="1" x14ac:dyDescent="0.3">
      <c r="E896"/>
      <c r="F896" s="467" t="s">
        <v>471</v>
      </c>
      <c r="G896" s="466">
        <v>100</v>
      </c>
      <c r="H896" s="466">
        <v>96.66</v>
      </c>
      <c r="K896" s="448"/>
    </row>
    <row r="897" spans="5:11" ht="14.4" hidden="1" customHeight="1" x14ac:dyDescent="0.3">
      <c r="E897"/>
      <c r="F897" s="467"/>
      <c r="G897" s="466"/>
      <c r="H897" s="466"/>
      <c r="K897" s="448"/>
    </row>
    <row r="898" spans="5:11" hidden="1" x14ac:dyDescent="0.3">
      <c r="E898"/>
      <c r="F898" s="518" t="s">
        <v>293</v>
      </c>
      <c r="G898" s="466">
        <v>196.6</v>
      </c>
      <c r="H898" s="466">
        <v>174.6</v>
      </c>
      <c r="K898" s="448"/>
    </row>
    <row r="899" spans="5:11" x14ac:dyDescent="0.3">
      <c r="E899"/>
      <c r="F899" s="518" t="s">
        <v>473</v>
      </c>
      <c r="G899" s="466">
        <v>124.66</v>
      </c>
      <c r="H899" s="466">
        <v>91.34</v>
      </c>
      <c r="I899">
        <v>290</v>
      </c>
      <c r="J899">
        <f>G899*I899/1000</f>
        <v>36.151400000000002</v>
      </c>
      <c r="K899" s="448"/>
    </row>
    <row r="900" spans="5:11" x14ac:dyDescent="0.3">
      <c r="E900"/>
      <c r="F900" s="518" t="s">
        <v>250</v>
      </c>
      <c r="G900" s="466">
        <v>4</v>
      </c>
      <c r="H900" s="466">
        <v>4</v>
      </c>
      <c r="I900">
        <v>177.18</v>
      </c>
      <c r="J900">
        <f t="shared" ref="J900:J901" si="30">G900*I900/1000</f>
        <v>0.70872000000000002</v>
      </c>
      <c r="K900" s="448"/>
    </row>
    <row r="901" spans="5:11" x14ac:dyDescent="0.3">
      <c r="E901"/>
      <c r="F901" s="518" t="s">
        <v>474</v>
      </c>
      <c r="G901" s="466">
        <v>1.44</v>
      </c>
      <c r="H901" s="466">
        <v>1.44</v>
      </c>
      <c r="I901">
        <v>20</v>
      </c>
      <c r="J901">
        <f t="shared" si="30"/>
        <v>2.8799999999999996E-2</v>
      </c>
      <c r="K901" s="448"/>
    </row>
    <row r="902" spans="5:11" x14ac:dyDescent="0.3">
      <c r="E902"/>
      <c r="F902" s="351" t="s">
        <v>295</v>
      </c>
      <c r="G902" s="466" t="s">
        <v>147</v>
      </c>
      <c r="H902" s="466">
        <v>66.599999999999994</v>
      </c>
      <c r="K902" s="448"/>
    </row>
    <row r="903" spans="5:11" x14ac:dyDescent="0.3">
      <c r="E903"/>
      <c r="F903" s="518" t="s">
        <v>260</v>
      </c>
      <c r="G903" s="466">
        <v>12.66</v>
      </c>
      <c r="H903" s="466">
        <v>10.66</v>
      </c>
      <c r="I903">
        <v>35</v>
      </c>
      <c r="J903">
        <f t="shared" ref="J903:J904" si="31">G903*I903/1000</f>
        <v>0.44310000000000005</v>
      </c>
      <c r="K903" s="448"/>
    </row>
    <row r="904" spans="5:11" x14ac:dyDescent="0.3">
      <c r="E904"/>
      <c r="F904" s="518" t="s">
        <v>259</v>
      </c>
      <c r="G904" s="466">
        <v>13.34</v>
      </c>
      <c r="H904" s="466">
        <v>10.66</v>
      </c>
      <c r="I904">
        <v>40</v>
      </c>
      <c r="J904">
        <f t="shared" si="31"/>
        <v>0.53360000000000007</v>
      </c>
      <c r="K904" s="448"/>
    </row>
    <row r="905" spans="5:11" x14ac:dyDescent="0.3">
      <c r="E905"/>
      <c r="F905" s="468" t="s">
        <v>296</v>
      </c>
      <c r="G905" s="466">
        <v>46.66</v>
      </c>
      <c r="H905" s="466">
        <v>46.66</v>
      </c>
      <c r="I905">
        <v>94</v>
      </c>
      <c r="J905">
        <f>G905*I905/1000</f>
        <v>4.3860400000000004</v>
      </c>
      <c r="K905" s="448"/>
    </row>
    <row r="906" spans="5:11" ht="14.4" customHeight="1" x14ac:dyDescent="0.3">
      <c r="E906"/>
      <c r="F906" s="468" t="s">
        <v>250</v>
      </c>
      <c r="G906" s="466">
        <v>10.6</v>
      </c>
      <c r="H906" s="466">
        <v>10.6</v>
      </c>
      <c r="I906">
        <v>177.18</v>
      </c>
      <c r="J906">
        <f t="shared" ref="J906:J907" si="32">G906*I906/1000</f>
        <v>1.8781079999999999</v>
      </c>
      <c r="K906" s="448"/>
    </row>
    <row r="907" spans="5:11" x14ac:dyDescent="0.3">
      <c r="F907" s="468" t="s">
        <v>297</v>
      </c>
      <c r="G907" s="466">
        <v>2.66</v>
      </c>
      <c r="H907" s="466">
        <v>2.66</v>
      </c>
      <c r="I907">
        <v>210</v>
      </c>
      <c r="J907">
        <f t="shared" si="32"/>
        <v>0.55859999999999999</v>
      </c>
      <c r="K907" s="448"/>
    </row>
    <row r="908" spans="5:11" ht="14.4" customHeight="1" x14ac:dyDescent="0.3">
      <c r="F908" s="469" t="s">
        <v>298</v>
      </c>
      <c r="G908" s="466" t="s">
        <v>147</v>
      </c>
      <c r="H908" s="466">
        <v>133.34</v>
      </c>
      <c r="K908" s="448"/>
    </row>
    <row r="909" spans="5:11" x14ac:dyDescent="0.3">
      <c r="K909" s="448"/>
    </row>
    <row r="910" spans="5:11" x14ac:dyDescent="0.3">
      <c r="K910" s="448"/>
    </row>
    <row r="911" spans="5:11" ht="21.6" thickBot="1" x14ac:dyDescent="0.35">
      <c r="F911" s="456" t="s">
        <v>488</v>
      </c>
      <c r="K911" s="432">
        <f>J913+J920</f>
        <v>5.2549999999999999</v>
      </c>
    </row>
    <row r="912" spans="5:11" ht="15" thickBot="1" x14ac:dyDescent="0.35">
      <c r="F912" s="323" t="s">
        <v>137</v>
      </c>
      <c r="G912" s="249" t="s">
        <v>138</v>
      </c>
      <c r="H912" s="250" t="s">
        <v>139</v>
      </c>
      <c r="K912" s="448"/>
    </row>
    <row r="913" spans="5:13" ht="15" thickBot="1" x14ac:dyDescent="0.35">
      <c r="F913" s="321" t="s">
        <v>160</v>
      </c>
      <c r="G913" s="251">
        <v>17</v>
      </c>
      <c r="H913" s="252">
        <v>7</v>
      </c>
      <c r="I913">
        <v>215</v>
      </c>
      <c r="J913">
        <f>G913*I913/1000</f>
        <v>3.6549999999999998</v>
      </c>
      <c r="K913" s="448"/>
    </row>
    <row r="914" spans="5:13" ht="15" hidden="1" thickBot="1" x14ac:dyDescent="0.35">
      <c r="F914" s="321" t="s">
        <v>301</v>
      </c>
      <c r="G914" s="251">
        <v>15</v>
      </c>
      <c r="H914" s="252">
        <v>56</v>
      </c>
      <c r="K914" s="448"/>
    </row>
    <row r="915" spans="5:13" ht="15" hidden="1" thickBot="1" x14ac:dyDescent="0.35">
      <c r="F915" s="321" t="s">
        <v>302</v>
      </c>
      <c r="G915" s="251">
        <v>30</v>
      </c>
      <c r="H915" s="252">
        <v>45</v>
      </c>
      <c r="K915" s="448"/>
    </row>
    <row r="916" spans="5:13" ht="15" hidden="1" thickBot="1" x14ac:dyDescent="0.35">
      <c r="F916" s="321" t="s">
        <v>303</v>
      </c>
      <c r="G916" s="251">
        <v>20</v>
      </c>
      <c r="H916" s="252">
        <v>37</v>
      </c>
      <c r="K916" s="448"/>
    </row>
    <row r="917" spans="5:13" ht="15" hidden="1" thickBot="1" x14ac:dyDescent="0.35">
      <c r="F917" s="321" t="s">
        <v>304</v>
      </c>
      <c r="G917" s="251">
        <v>25</v>
      </c>
      <c r="H917" s="252">
        <v>46</v>
      </c>
      <c r="K917" s="448"/>
    </row>
    <row r="918" spans="5:13" ht="15" hidden="1" thickBot="1" x14ac:dyDescent="0.35">
      <c r="F918" s="321" t="s">
        <v>305</v>
      </c>
      <c r="G918" s="251">
        <v>20</v>
      </c>
      <c r="H918" s="252">
        <v>32</v>
      </c>
      <c r="K918" s="448"/>
    </row>
    <row r="919" spans="5:13" ht="15" hidden="1" thickBot="1" x14ac:dyDescent="0.35">
      <c r="F919" s="326" t="s">
        <v>306</v>
      </c>
      <c r="G919" s="253" t="s">
        <v>147</v>
      </c>
      <c r="H919" s="269" t="s">
        <v>147</v>
      </c>
      <c r="K919" s="448"/>
    </row>
    <row r="920" spans="5:13" ht="15" thickBot="1" x14ac:dyDescent="0.35">
      <c r="F920" s="321" t="s">
        <v>158</v>
      </c>
      <c r="G920" s="251">
        <v>20</v>
      </c>
      <c r="H920" s="252">
        <v>20</v>
      </c>
      <c r="I920">
        <v>80</v>
      </c>
      <c r="J920">
        <f>G920*I920/1000</f>
        <v>1.6</v>
      </c>
      <c r="K920" s="448"/>
    </row>
    <row r="921" spans="5:13" ht="15" hidden="1" thickBot="1" x14ac:dyDescent="0.35">
      <c r="F921" s="321" t="s">
        <v>308</v>
      </c>
      <c r="G921" s="251">
        <v>0</v>
      </c>
      <c r="H921" s="252">
        <v>0</v>
      </c>
      <c r="I921">
        <v>600</v>
      </c>
      <c r="J921">
        <f>G921*I921/1000</f>
        <v>0</v>
      </c>
      <c r="K921" s="448"/>
    </row>
    <row r="922" spans="5:13" ht="15" thickBot="1" x14ac:dyDescent="0.35">
      <c r="F922" s="321" t="s">
        <v>155</v>
      </c>
      <c r="G922" s="251">
        <v>214</v>
      </c>
      <c r="H922" s="252">
        <v>214</v>
      </c>
      <c r="K922" s="448"/>
    </row>
    <row r="923" spans="5:13" x14ac:dyDescent="0.3">
      <c r="K923" s="448"/>
    </row>
    <row r="924" spans="5:13" ht="21" x14ac:dyDescent="0.4">
      <c r="F924" s="455" t="s">
        <v>539</v>
      </c>
      <c r="K924" s="452"/>
    </row>
    <row r="925" spans="5:13" ht="15.6" x14ac:dyDescent="0.3">
      <c r="E925"/>
      <c r="F925" s="303" t="s">
        <v>14</v>
      </c>
      <c r="G925" s="461">
        <v>60</v>
      </c>
      <c r="I925">
        <v>35.9</v>
      </c>
      <c r="K925" s="453">
        <f>G925*I925/1000</f>
        <v>2.1539999999999999</v>
      </c>
    </row>
    <row r="926" spans="5:13" ht="16.2" thickBot="1" x14ac:dyDescent="0.35">
      <c r="E926"/>
      <c r="G926" s="461"/>
      <c r="J926" s="493"/>
      <c r="K926" s="492"/>
      <c r="L926" s="493"/>
      <c r="M926" s="493"/>
    </row>
    <row r="927" spans="5:13" ht="21.6" thickBot="1" x14ac:dyDescent="0.45">
      <c r="E927" s="447" t="s">
        <v>532</v>
      </c>
      <c r="F927" s="455" t="s">
        <v>537</v>
      </c>
      <c r="K927" s="448"/>
    </row>
    <row r="928" spans="5:13" x14ac:dyDescent="0.3">
      <c r="K928" s="432">
        <f>J932+J933+J934</f>
        <v>11.100000000000001</v>
      </c>
    </row>
    <row r="929" spans="5:13" ht="24.75" customHeight="1" x14ac:dyDescent="0.3">
      <c r="F929" s="661" t="s">
        <v>284</v>
      </c>
      <c r="G929" s="662" t="s">
        <v>285</v>
      </c>
      <c r="H929" s="663"/>
      <c r="K929"/>
    </row>
    <row r="930" spans="5:13" x14ac:dyDescent="0.3">
      <c r="F930" s="661"/>
      <c r="G930" s="664">
        <v>1</v>
      </c>
      <c r="H930" s="665"/>
      <c r="K930"/>
    </row>
    <row r="931" spans="5:13" x14ac:dyDescent="0.3">
      <c r="F931" s="661"/>
      <c r="G931" s="510" t="s">
        <v>138</v>
      </c>
      <c r="H931" s="510" t="s">
        <v>139</v>
      </c>
      <c r="K931"/>
    </row>
    <row r="932" spans="5:13" x14ac:dyDescent="0.3">
      <c r="F932" s="511" t="s">
        <v>534</v>
      </c>
      <c r="G932" s="512">
        <v>5</v>
      </c>
      <c r="H932" s="512">
        <v>5</v>
      </c>
      <c r="I932">
        <v>520</v>
      </c>
      <c r="J932">
        <f>G932*I932/1000</f>
        <v>2.6</v>
      </c>
      <c r="K932"/>
    </row>
    <row r="933" spans="5:13" x14ac:dyDescent="0.3">
      <c r="F933" s="511" t="s">
        <v>535</v>
      </c>
      <c r="G933" s="512">
        <v>20</v>
      </c>
      <c r="H933" s="512">
        <v>20</v>
      </c>
      <c r="I933">
        <v>80</v>
      </c>
      <c r="J933">
        <f>G933*I933/1000</f>
        <v>1.6</v>
      </c>
      <c r="K933"/>
    </row>
    <row r="934" spans="5:13" x14ac:dyDescent="0.3">
      <c r="F934" s="511" t="s">
        <v>536</v>
      </c>
      <c r="G934" s="512">
        <v>100</v>
      </c>
      <c r="H934" s="512">
        <v>100</v>
      </c>
      <c r="I934">
        <v>69</v>
      </c>
      <c r="J934" s="158">
        <f>G934*I934/1000</f>
        <v>6.9</v>
      </c>
      <c r="K934"/>
    </row>
    <row r="935" spans="5:13" x14ac:dyDescent="0.3">
      <c r="F935" s="511" t="s">
        <v>155</v>
      </c>
      <c r="G935" s="512">
        <v>120</v>
      </c>
      <c r="H935" s="512">
        <v>120</v>
      </c>
      <c r="K935"/>
    </row>
    <row r="936" spans="5:13" x14ac:dyDescent="0.3">
      <c r="F936" s="513" t="s">
        <v>435</v>
      </c>
      <c r="G936" s="513" t="s">
        <v>147</v>
      </c>
      <c r="H936" s="514">
        <v>200</v>
      </c>
      <c r="K936"/>
    </row>
    <row r="937" spans="5:13" x14ac:dyDescent="0.3">
      <c r="K937" s="448"/>
    </row>
    <row r="938" spans="5:13" x14ac:dyDescent="0.3">
      <c r="K938" s="448"/>
    </row>
    <row r="939" spans="5:13" x14ac:dyDescent="0.3">
      <c r="F939" s="509" t="s">
        <v>556</v>
      </c>
      <c r="G939">
        <v>65</v>
      </c>
      <c r="I939">
        <v>23.96</v>
      </c>
      <c r="K939" s="92">
        <f>I939</f>
        <v>23.96</v>
      </c>
    </row>
    <row r="940" spans="5:13" ht="15.6" x14ac:dyDescent="0.3">
      <c r="E940"/>
      <c r="G940" s="461"/>
      <c r="J940" s="493"/>
      <c r="K940" s="492"/>
      <c r="L940" s="493"/>
      <c r="M940" s="493"/>
    </row>
    <row r="941" spans="5:13" ht="16.2" thickBot="1" x14ac:dyDescent="0.35">
      <c r="E941"/>
      <c r="G941" s="461"/>
      <c r="K941" s="492"/>
    </row>
    <row r="942" spans="5:13" s="289" customFormat="1" ht="21.6" thickBot="1" x14ac:dyDescent="0.45">
      <c r="E942" s="359"/>
      <c r="F942" s="497" t="s">
        <v>393</v>
      </c>
      <c r="G942" s="496"/>
      <c r="H942" s="496"/>
      <c r="I942" s="496"/>
      <c r="J942" s="496"/>
      <c r="K942" s="491">
        <f>K944+K958+K969+K977+K980+K987+K1003+K1015+K1038+K1049+K1052+K1054</f>
        <v>176.88490000000002</v>
      </c>
    </row>
    <row r="943" spans="5:13" ht="15" thickBot="1" x14ac:dyDescent="0.35"/>
    <row r="944" spans="5:13" ht="21.6" thickBot="1" x14ac:dyDescent="0.35">
      <c r="E944" s="447" t="s">
        <v>453</v>
      </c>
      <c r="F944" s="456" t="s">
        <v>477</v>
      </c>
      <c r="K944" s="432">
        <f>J949+J950+J951+J952+J953+J954+J955+J956</f>
        <v>12.224</v>
      </c>
    </row>
    <row r="945" spans="5:11" x14ac:dyDescent="0.3">
      <c r="K945" s="448"/>
    </row>
    <row r="946" spans="5:11" x14ac:dyDescent="0.3">
      <c r="F946" s="354" t="s">
        <v>478</v>
      </c>
      <c r="K946" s="448"/>
    </row>
    <row r="947" spans="5:11" ht="15.6" thickBot="1" x14ac:dyDescent="0.35">
      <c r="E947"/>
      <c r="F947" s="355" t="s">
        <v>136</v>
      </c>
      <c r="K947" s="448"/>
    </row>
    <row r="948" spans="5:11" ht="15" thickBot="1" x14ac:dyDescent="0.35">
      <c r="E948"/>
      <c r="F948" s="320" t="s">
        <v>137</v>
      </c>
      <c r="G948" s="106" t="s">
        <v>138</v>
      </c>
      <c r="H948" s="107" t="s">
        <v>139</v>
      </c>
      <c r="K948" s="448"/>
    </row>
    <row r="949" spans="5:11" ht="15" thickBot="1" x14ac:dyDescent="0.35">
      <c r="E949"/>
      <c r="F949" s="321" t="s">
        <v>479</v>
      </c>
      <c r="G949" s="555">
        <v>140</v>
      </c>
      <c r="H949" s="556">
        <v>140</v>
      </c>
      <c r="I949">
        <v>69</v>
      </c>
      <c r="J949" s="158">
        <f>G949*I949/1000</f>
        <v>9.66</v>
      </c>
      <c r="K949" s="448"/>
    </row>
    <row r="950" spans="5:11" ht="15" thickBot="1" x14ac:dyDescent="0.35">
      <c r="E950"/>
      <c r="F950" s="321" t="s">
        <v>155</v>
      </c>
      <c r="G950" s="555">
        <v>60</v>
      </c>
      <c r="H950" s="556">
        <v>60</v>
      </c>
      <c r="I950">
        <v>0</v>
      </c>
      <c r="J950" s="158">
        <f>G950*I950/1000</f>
        <v>0</v>
      </c>
      <c r="K950" s="448"/>
    </row>
    <row r="951" spans="5:11" ht="15" thickBot="1" x14ac:dyDescent="0.35">
      <c r="E951"/>
      <c r="F951" s="321" t="s">
        <v>481</v>
      </c>
      <c r="G951" s="555">
        <v>2</v>
      </c>
      <c r="H951" s="556">
        <v>2</v>
      </c>
      <c r="I951">
        <v>1100</v>
      </c>
      <c r="J951" s="158">
        <f t="shared" ref="J951:J956" si="33">G951*I951/1000</f>
        <v>2.2000000000000002</v>
      </c>
      <c r="K951" s="448"/>
    </row>
    <row r="952" spans="5:11" ht="15" thickBot="1" x14ac:dyDescent="0.35">
      <c r="E952"/>
      <c r="F952" s="321" t="s">
        <v>158</v>
      </c>
      <c r="G952" s="555">
        <v>1.6</v>
      </c>
      <c r="H952" s="556">
        <v>1.6</v>
      </c>
      <c r="I952">
        <v>80</v>
      </c>
      <c r="J952" s="158">
        <f t="shared" si="33"/>
        <v>0.128</v>
      </c>
      <c r="K952" s="448"/>
    </row>
    <row r="953" spans="5:11" ht="15" thickBot="1" x14ac:dyDescent="0.35">
      <c r="E953"/>
      <c r="F953" s="321" t="s">
        <v>480</v>
      </c>
      <c r="G953" s="557">
        <v>4</v>
      </c>
      <c r="H953" s="558">
        <v>4</v>
      </c>
      <c r="I953" s="90"/>
      <c r="J953" s="476">
        <f t="shared" si="33"/>
        <v>0</v>
      </c>
      <c r="K953" s="448"/>
    </row>
    <row r="954" spans="5:11" ht="15" thickBot="1" x14ac:dyDescent="0.35">
      <c r="E954"/>
      <c r="F954" s="321" t="s">
        <v>255</v>
      </c>
      <c r="G954" s="111">
        <v>4</v>
      </c>
      <c r="H954" s="112">
        <v>4</v>
      </c>
      <c r="J954" s="158">
        <f t="shared" si="33"/>
        <v>0</v>
      </c>
      <c r="K954" s="448"/>
    </row>
    <row r="955" spans="5:11" ht="15" thickBot="1" x14ac:dyDescent="0.35">
      <c r="E955"/>
      <c r="F955" s="321" t="s">
        <v>256</v>
      </c>
      <c r="G955" s="555">
        <v>4</v>
      </c>
      <c r="H955" s="556">
        <v>4</v>
      </c>
      <c r="I955">
        <v>59</v>
      </c>
      <c r="J955" s="158">
        <f t="shared" si="33"/>
        <v>0.23599999999999999</v>
      </c>
      <c r="K955" s="448"/>
    </row>
    <row r="956" spans="5:11" ht="15" thickBot="1" x14ac:dyDescent="0.35">
      <c r="E956"/>
      <c r="F956" s="321" t="s">
        <v>258</v>
      </c>
      <c r="G956" s="111">
        <v>4</v>
      </c>
      <c r="H956" s="112">
        <v>4</v>
      </c>
      <c r="J956" s="158">
        <f t="shared" si="33"/>
        <v>0</v>
      </c>
      <c r="K956" s="448"/>
    </row>
    <row r="957" spans="5:11" x14ac:dyDescent="0.3">
      <c r="K957" s="448"/>
    </row>
    <row r="958" spans="5:11" ht="21" x14ac:dyDescent="0.3">
      <c r="E958"/>
      <c r="F958" s="465" t="s">
        <v>483</v>
      </c>
      <c r="G958" s="119"/>
      <c r="H958" s="119"/>
      <c r="I958" s="161"/>
      <c r="J958" s="129"/>
      <c r="K958" s="278">
        <f>J965+J967</f>
        <v>1.06</v>
      </c>
    </row>
    <row r="959" spans="5:11" x14ac:dyDescent="0.3">
      <c r="E959"/>
      <c r="F959" s="338" t="s">
        <v>166</v>
      </c>
      <c r="G959" s="119"/>
      <c r="H959" s="119"/>
      <c r="I959" s="161"/>
      <c r="J959" s="121"/>
      <c r="K959" s="277"/>
    </row>
    <row r="960" spans="5:11" x14ac:dyDescent="0.3">
      <c r="E960"/>
      <c r="F960" s="216"/>
      <c r="G960" s="119"/>
      <c r="H960" s="119"/>
      <c r="I960" s="161"/>
      <c r="J960" s="121"/>
      <c r="K960" s="277"/>
    </row>
    <row r="961" spans="5:11" x14ac:dyDescent="0.3">
      <c r="E961"/>
      <c r="F961" s="339" t="s">
        <v>167</v>
      </c>
      <c r="G961" s="119"/>
      <c r="H961" s="119"/>
      <c r="I961" s="161"/>
      <c r="J961" s="121"/>
      <c r="K961" s="277"/>
    </row>
    <row r="962" spans="5:11" x14ac:dyDescent="0.3">
      <c r="E962"/>
      <c r="F962" s="340" t="s">
        <v>175</v>
      </c>
      <c r="G962" s="119"/>
      <c r="H962" s="119"/>
      <c r="I962" s="161"/>
      <c r="J962" s="121"/>
      <c r="K962" s="277"/>
    </row>
    <row r="963" spans="5:11" ht="15.6" x14ac:dyDescent="0.3">
      <c r="E963"/>
      <c r="F963" s="312" t="s">
        <v>136</v>
      </c>
      <c r="G963" s="119"/>
      <c r="H963" s="119"/>
      <c r="I963" s="161"/>
      <c r="J963" s="121"/>
      <c r="K963" s="277"/>
    </row>
    <row r="964" spans="5:11" x14ac:dyDescent="0.3">
      <c r="E964"/>
      <c r="F964" s="341" t="s">
        <v>137</v>
      </c>
      <c r="G964" s="167" t="s">
        <v>138</v>
      </c>
      <c r="H964" s="167" t="s">
        <v>139</v>
      </c>
      <c r="I964" s="161"/>
      <c r="J964" s="121"/>
      <c r="K964" s="277"/>
    </row>
    <row r="965" spans="5:11" x14ac:dyDescent="0.3">
      <c r="E965"/>
      <c r="F965" s="342" t="s">
        <v>153</v>
      </c>
      <c r="G965" s="169">
        <v>0.4</v>
      </c>
      <c r="H965" s="169">
        <v>0.4</v>
      </c>
      <c r="I965" s="161" t="s">
        <v>449</v>
      </c>
      <c r="J965" s="129">
        <f>G965*I965/1000</f>
        <v>0.26</v>
      </c>
      <c r="K965" s="277"/>
    </row>
    <row r="966" spans="5:11" x14ac:dyDescent="0.3">
      <c r="E966"/>
      <c r="F966" s="342" t="s">
        <v>155</v>
      </c>
      <c r="G966" s="169">
        <v>190</v>
      </c>
      <c r="H966" s="169">
        <v>190</v>
      </c>
      <c r="I966" s="161"/>
      <c r="J966" s="121"/>
      <c r="K966" s="277"/>
    </row>
    <row r="967" spans="5:11" x14ac:dyDescent="0.3">
      <c r="E967"/>
      <c r="F967" s="342" t="s">
        <v>158</v>
      </c>
      <c r="G967" s="169">
        <v>10</v>
      </c>
      <c r="H967" s="169">
        <v>10</v>
      </c>
      <c r="I967" s="161" t="s">
        <v>552</v>
      </c>
      <c r="J967" s="129">
        <f>G967*I967/1000</f>
        <v>0.8</v>
      </c>
      <c r="K967" s="277"/>
    </row>
    <row r="968" spans="5:11" x14ac:dyDescent="0.3">
      <c r="E968"/>
      <c r="K968" s="448"/>
    </row>
    <row r="969" spans="5:11" ht="21" x14ac:dyDescent="0.3">
      <c r="E969"/>
      <c r="F969" s="666" t="s">
        <v>489</v>
      </c>
      <c r="G969" s="666"/>
      <c r="H969" s="666"/>
      <c r="I969" s="666"/>
      <c r="J969" s="666"/>
      <c r="K969" s="278">
        <f>K972+K973+K974</f>
        <v>9.3312500000000007</v>
      </c>
    </row>
    <row r="970" spans="5:11" ht="15" thickBot="1" x14ac:dyDescent="0.35">
      <c r="E970"/>
      <c r="F970" s="310"/>
      <c r="I970" s="96"/>
      <c r="K970" s="277"/>
    </row>
    <row r="971" spans="5:11" ht="15" thickBot="1" x14ac:dyDescent="0.35">
      <c r="E971"/>
      <c r="F971" s="477" t="s">
        <v>137</v>
      </c>
      <c r="G971" s="262" t="s">
        <v>138</v>
      </c>
      <c r="H971" s="263" t="s">
        <v>139</v>
      </c>
      <c r="I971" s="197"/>
      <c r="J971" s="135"/>
      <c r="K971" s="277"/>
    </row>
    <row r="972" spans="5:11" ht="15" thickBot="1" x14ac:dyDescent="0.35">
      <c r="E972"/>
      <c r="F972" s="478" t="s">
        <v>490</v>
      </c>
      <c r="G972" s="260">
        <v>12.5</v>
      </c>
      <c r="H972" s="260">
        <v>12.5</v>
      </c>
      <c r="I972" s="120" t="s">
        <v>422</v>
      </c>
      <c r="J972" s="135">
        <f>G972*I972/1000</f>
        <v>6.875</v>
      </c>
      <c r="K972" s="277">
        <f>J972</f>
        <v>6.875</v>
      </c>
    </row>
    <row r="973" spans="5:11" ht="15" thickBot="1" x14ac:dyDescent="0.35">
      <c r="E973"/>
      <c r="F973" s="478" t="s">
        <v>58</v>
      </c>
      <c r="G973" s="260">
        <v>37.5</v>
      </c>
      <c r="H973" s="260">
        <v>37.5</v>
      </c>
      <c r="I973" s="197">
        <v>0</v>
      </c>
      <c r="J973" s="135">
        <f>G973*I973/1000</f>
        <v>0</v>
      </c>
      <c r="K973" s="277">
        <f>J973</f>
        <v>0</v>
      </c>
    </row>
    <row r="974" spans="5:11" ht="15" thickBot="1" x14ac:dyDescent="0.35">
      <c r="E974"/>
      <c r="F974" s="478" t="s">
        <v>504</v>
      </c>
      <c r="G974" s="486">
        <v>37.5</v>
      </c>
      <c r="H974" s="486">
        <v>37.5</v>
      </c>
      <c r="I974" s="197">
        <v>65.5</v>
      </c>
      <c r="J974" s="135">
        <f>G974*I974/1000</f>
        <v>2.4562499999999998</v>
      </c>
      <c r="K974" s="277">
        <f>J974</f>
        <v>2.4562499999999998</v>
      </c>
    </row>
    <row r="975" spans="5:11" x14ac:dyDescent="0.3">
      <c r="E975"/>
      <c r="K975" s="448"/>
    </row>
    <row r="976" spans="5:11" ht="21" x14ac:dyDescent="0.4">
      <c r="F976" s="455" t="s">
        <v>542</v>
      </c>
      <c r="K976" s="452"/>
    </row>
    <row r="977" spans="5:12" ht="15.6" x14ac:dyDescent="0.3">
      <c r="E977"/>
      <c r="F977" s="303" t="s">
        <v>436</v>
      </c>
      <c r="G977">
        <v>180</v>
      </c>
      <c r="I977">
        <v>200</v>
      </c>
      <c r="K977" s="453">
        <f>G977*I977/1000</f>
        <v>36</v>
      </c>
    </row>
    <row r="978" spans="5:12" ht="15" thickBot="1" x14ac:dyDescent="0.35">
      <c r="E978"/>
      <c r="K978" s="448"/>
    </row>
    <row r="979" spans="5:12" ht="21.6" thickBot="1" x14ac:dyDescent="0.45">
      <c r="E979" s="447" t="s">
        <v>455</v>
      </c>
      <c r="F979" s="455" t="s">
        <v>468</v>
      </c>
      <c r="K979" s="293"/>
    </row>
    <row r="980" spans="5:12" ht="17.399999999999999" x14ac:dyDescent="0.3">
      <c r="E980"/>
      <c r="F980" s="343" t="s">
        <v>283</v>
      </c>
      <c r="G980" s="84"/>
      <c r="H980" s="84"/>
      <c r="K980" s="432">
        <f>J984</f>
        <v>11.8</v>
      </c>
    </row>
    <row r="981" spans="5:12" ht="15.6" customHeight="1" x14ac:dyDescent="0.3">
      <c r="E981"/>
      <c r="F981" s="345"/>
      <c r="G981" s="675" t="s">
        <v>285</v>
      </c>
      <c r="H981" s="676"/>
    </row>
    <row r="982" spans="5:12" ht="15.6" x14ac:dyDescent="0.3">
      <c r="E982"/>
      <c r="F982" s="346"/>
      <c r="G982" s="675" t="s">
        <v>286</v>
      </c>
      <c r="H982" s="676"/>
    </row>
    <row r="983" spans="5:12" ht="15.6" x14ac:dyDescent="0.3">
      <c r="E983"/>
      <c r="F983" s="345" t="s">
        <v>284</v>
      </c>
      <c r="G983" s="11" t="s">
        <v>138</v>
      </c>
      <c r="H983" s="11" t="s">
        <v>139</v>
      </c>
    </row>
    <row r="984" spans="5:12" ht="15.6" x14ac:dyDescent="0.3">
      <c r="E984"/>
      <c r="F984" s="345" t="s">
        <v>522</v>
      </c>
      <c r="G984" s="560">
        <v>118</v>
      </c>
      <c r="H984" s="560">
        <v>100</v>
      </c>
      <c r="I984">
        <v>100</v>
      </c>
      <c r="J984" s="158">
        <f>G984*I984/1000</f>
        <v>11.8</v>
      </c>
    </row>
    <row r="985" spans="5:12" ht="15.6" x14ac:dyDescent="0.3">
      <c r="E985"/>
      <c r="F985" s="345" t="s">
        <v>288</v>
      </c>
      <c r="G985" s="264"/>
      <c r="H985" s="560">
        <v>100</v>
      </c>
    </row>
    <row r="987" spans="5:12" x14ac:dyDescent="0.3">
      <c r="G987" s="159"/>
      <c r="J987" s="493"/>
      <c r="K987" s="432">
        <f>K994+K995+K996+K997+K998+K999+K1000</f>
        <v>13.40175</v>
      </c>
      <c r="L987" s="493"/>
    </row>
    <row r="988" spans="5:12" ht="17.399999999999999" x14ac:dyDescent="0.3">
      <c r="F988" s="377" t="s">
        <v>394</v>
      </c>
      <c r="G988" s="303"/>
      <c r="J988" s="493"/>
      <c r="K988" s="494"/>
      <c r="L988" s="493"/>
    </row>
    <row r="989" spans="5:12" x14ac:dyDescent="0.3">
      <c r="F989" s="325" t="s">
        <v>395</v>
      </c>
      <c r="G989" s="303"/>
      <c r="J989" s="493"/>
      <c r="K989" s="494"/>
      <c r="L989" s="493"/>
    </row>
    <row r="990" spans="5:12" x14ac:dyDescent="0.3">
      <c r="F990" s="378" t="s">
        <v>396</v>
      </c>
      <c r="G990" s="303"/>
      <c r="J990" s="493"/>
      <c r="K990" s="494"/>
      <c r="L990" s="493"/>
    </row>
    <row r="991" spans="5:12" x14ac:dyDescent="0.3">
      <c r="F991" s="378" t="s">
        <v>397</v>
      </c>
      <c r="G991" s="303"/>
    </row>
    <row r="993" spans="5:11" ht="31.2" x14ac:dyDescent="0.3">
      <c r="F993" s="677" t="s">
        <v>137</v>
      </c>
      <c r="G993" s="678"/>
      <c r="H993" s="11" t="s">
        <v>138</v>
      </c>
      <c r="I993" s="11" t="s">
        <v>139</v>
      </c>
    </row>
    <row r="994" spans="5:11" ht="15.6" x14ac:dyDescent="0.3">
      <c r="F994" s="679" t="s">
        <v>253</v>
      </c>
      <c r="G994" s="680"/>
      <c r="H994" s="495">
        <v>83.25</v>
      </c>
      <c r="I994" s="495">
        <v>62.5</v>
      </c>
      <c r="J994" s="267">
        <v>70</v>
      </c>
      <c r="K994" s="158">
        <f t="shared" ref="K994:K1000" si="34">H994*J994/1000</f>
        <v>5.8274999999999997</v>
      </c>
    </row>
    <row r="995" spans="5:11" ht="15.6" x14ac:dyDescent="0.3">
      <c r="F995" s="679" t="s">
        <v>400</v>
      </c>
      <c r="G995" s="680"/>
      <c r="H995" s="495">
        <v>20.25</v>
      </c>
      <c r="I995" s="495">
        <v>20</v>
      </c>
      <c r="J995" s="267">
        <v>57</v>
      </c>
      <c r="K995" s="158">
        <f t="shared" si="34"/>
        <v>1.15425</v>
      </c>
    </row>
    <row r="996" spans="5:11" ht="15.6" x14ac:dyDescent="0.3">
      <c r="E996"/>
      <c r="F996" s="674" t="s">
        <v>401</v>
      </c>
      <c r="G996" s="674"/>
      <c r="H996" s="495">
        <v>12</v>
      </c>
      <c r="I996" s="495">
        <v>10</v>
      </c>
      <c r="J996" s="267">
        <v>35</v>
      </c>
      <c r="K996" s="158">
        <f t="shared" si="34"/>
        <v>0.42</v>
      </c>
    </row>
    <row r="997" spans="5:11" ht="14.4" customHeight="1" x14ac:dyDescent="0.3">
      <c r="E997"/>
      <c r="F997" s="674" t="s">
        <v>259</v>
      </c>
      <c r="G997" s="674"/>
      <c r="H997" s="495">
        <v>12.5</v>
      </c>
      <c r="I997" s="495">
        <v>10</v>
      </c>
      <c r="J997" s="267">
        <v>40</v>
      </c>
      <c r="K997" s="158">
        <f t="shared" si="34"/>
        <v>0.5</v>
      </c>
    </row>
    <row r="998" spans="5:11" ht="15.6" x14ac:dyDescent="0.3">
      <c r="E998"/>
      <c r="F998" s="674" t="s">
        <v>148</v>
      </c>
      <c r="G998" s="674"/>
      <c r="H998" s="495">
        <v>5</v>
      </c>
      <c r="I998" s="495">
        <v>5</v>
      </c>
      <c r="J998" s="267">
        <v>1100</v>
      </c>
      <c r="K998" s="158">
        <f t="shared" si="34"/>
        <v>5.5</v>
      </c>
    </row>
    <row r="999" spans="5:11" ht="15.6" x14ac:dyDescent="0.3">
      <c r="E999"/>
      <c r="F999" s="679" t="s">
        <v>515</v>
      </c>
      <c r="G999" s="680"/>
      <c r="H999" s="495">
        <v>3.25</v>
      </c>
      <c r="I999" s="495">
        <v>2.5</v>
      </c>
      <c r="J999" s="267"/>
      <c r="K999" s="158">
        <f t="shared" si="34"/>
        <v>0</v>
      </c>
    </row>
    <row r="1000" spans="5:11" ht="15.6" x14ac:dyDescent="0.3">
      <c r="E1000"/>
      <c r="F1000" s="674" t="s">
        <v>403</v>
      </c>
      <c r="G1000" s="674"/>
      <c r="H1000" s="495">
        <v>162.5</v>
      </c>
      <c r="I1000" s="495">
        <v>162.5</v>
      </c>
      <c r="K1000" s="158">
        <f t="shared" si="34"/>
        <v>0</v>
      </c>
    </row>
    <row r="1001" spans="5:11" ht="14.4" customHeight="1" x14ac:dyDescent="0.3">
      <c r="E1001"/>
      <c r="I1001" s="267"/>
    </row>
    <row r="1003" spans="5:11" ht="21" x14ac:dyDescent="0.3">
      <c r="F1003" s="446" t="s">
        <v>266</v>
      </c>
      <c r="K1003" s="279">
        <f>J1010+J1013</f>
        <v>16.064</v>
      </c>
    </row>
    <row r="1004" spans="5:11" x14ac:dyDescent="0.3">
      <c r="F1004" s="324" t="s">
        <v>267</v>
      </c>
    </row>
    <row r="1005" spans="5:11" x14ac:dyDescent="0.3">
      <c r="F1005" s="324" t="s">
        <v>516</v>
      </c>
    </row>
    <row r="1007" spans="5:11" x14ac:dyDescent="0.3">
      <c r="F1007" s="325" t="s">
        <v>167</v>
      </c>
    </row>
    <row r="1008" spans="5:11" ht="15" thickBot="1" x14ac:dyDescent="0.35">
      <c r="F1008" s="322" t="s">
        <v>136</v>
      </c>
    </row>
    <row r="1009" spans="5:11" ht="15" thickBot="1" x14ac:dyDescent="0.35">
      <c r="F1009" s="323" t="s">
        <v>137</v>
      </c>
      <c r="G1009" s="249" t="s">
        <v>138</v>
      </c>
      <c r="H1009" s="250" t="s">
        <v>139</v>
      </c>
    </row>
    <row r="1010" spans="5:11" ht="15" thickBot="1" x14ac:dyDescent="0.35">
      <c r="F1010" s="321" t="s">
        <v>269</v>
      </c>
      <c r="G1010" s="251">
        <v>92</v>
      </c>
      <c r="H1010" s="252">
        <v>92</v>
      </c>
      <c r="I1010">
        <v>67</v>
      </c>
      <c r="J1010">
        <f>G1010*I1010/1000</f>
        <v>6.1639999999999997</v>
      </c>
    </row>
    <row r="1011" spans="5:11" ht="15" thickBot="1" x14ac:dyDescent="0.35">
      <c r="F1011" s="321" t="s">
        <v>155</v>
      </c>
      <c r="G1011" s="251">
        <v>136</v>
      </c>
      <c r="H1011" s="252">
        <v>136</v>
      </c>
    </row>
    <row r="1012" spans="5:11" ht="15" thickBot="1" x14ac:dyDescent="0.35">
      <c r="F1012" s="326" t="s">
        <v>270</v>
      </c>
      <c r="G1012" s="253" t="s">
        <v>147</v>
      </c>
      <c r="H1012" s="257">
        <v>192</v>
      </c>
    </row>
    <row r="1013" spans="5:11" ht="15" thickBot="1" x14ac:dyDescent="0.35">
      <c r="F1013" s="321" t="s">
        <v>148</v>
      </c>
      <c r="G1013" s="251">
        <v>9</v>
      </c>
      <c r="H1013" s="252">
        <v>9</v>
      </c>
      <c r="I1013">
        <v>1100</v>
      </c>
      <c r="J1013">
        <f>G1013*I1013/1000</f>
        <v>9.9</v>
      </c>
    </row>
    <row r="1015" spans="5:11" ht="21" x14ac:dyDescent="0.3">
      <c r="E1015"/>
      <c r="F1015" s="446" t="s">
        <v>335</v>
      </c>
      <c r="K1015" s="432">
        <f>J1029+J1031+J1032+J1033+J1034</f>
        <v>35.079900000000002</v>
      </c>
    </row>
    <row r="1016" spans="5:11" hidden="1" x14ac:dyDescent="0.3">
      <c r="E1016"/>
      <c r="F1016" s="324" t="s">
        <v>336</v>
      </c>
    </row>
    <row r="1017" spans="5:11" hidden="1" x14ac:dyDescent="0.3">
      <c r="E1017"/>
      <c r="F1017" s="324" t="s">
        <v>166</v>
      </c>
      <c r="K1017"/>
    </row>
    <row r="1018" spans="5:11" hidden="1" x14ac:dyDescent="0.3">
      <c r="E1018"/>
      <c r="K1018"/>
    </row>
    <row r="1019" spans="5:11" hidden="1" x14ac:dyDescent="0.3">
      <c r="E1019"/>
      <c r="F1019" s="325" t="s">
        <v>167</v>
      </c>
      <c r="K1019"/>
    </row>
    <row r="1020" spans="5:11" hidden="1" x14ac:dyDescent="0.3">
      <c r="E1020"/>
      <c r="F1020" s="357"/>
      <c r="K1020"/>
    </row>
    <row r="1021" spans="5:11" hidden="1" x14ac:dyDescent="0.3">
      <c r="E1021"/>
      <c r="F1021" s="358" t="s">
        <v>337</v>
      </c>
      <c r="K1021"/>
    </row>
    <row r="1022" spans="5:11" ht="15" thickBot="1" x14ac:dyDescent="0.35">
      <c r="E1022"/>
      <c r="F1022" s="322" t="s">
        <v>273</v>
      </c>
      <c r="K1022"/>
    </row>
    <row r="1023" spans="5:11" ht="15" thickBot="1" x14ac:dyDescent="0.35">
      <c r="E1023"/>
      <c r="F1023" s="323" t="s">
        <v>137</v>
      </c>
      <c r="G1023" s="249" t="s">
        <v>138</v>
      </c>
      <c r="H1023" s="250" t="s">
        <v>139</v>
      </c>
      <c r="K1023"/>
    </row>
    <row r="1024" spans="5:11" ht="15" hidden="1" thickBot="1" x14ac:dyDescent="0.35">
      <c r="E1024"/>
      <c r="F1024" s="321" t="s">
        <v>338</v>
      </c>
      <c r="G1024" s="251">
        <v>107</v>
      </c>
      <c r="H1024" s="252">
        <v>79</v>
      </c>
      <c r="K1024"/>
    </row>
    <row r="1025" spans="5:11" ht="15" hidden="1" thickBot="1" x14ac:dyDescent="0.35">
      <c r="E1025"/>
      <c r="F1025" s="321" t="s">
        <v>339</v>
      </c>
      <c r="G1025" s="251">
        <v>107</v>
      </c>
      <c r="H1025" s="252">
        <v>79</v>
      </c>
      <c r="K1025"/>
    </row>
    <row r="1026" spans="5:11" ht="15" hidden="1" thickBot="1" x14ac:dyDescent="0.35">
      <c r="E1026"/>
      <c r="F1026" s="321" t="s">
        <v>340</v>
      </c>
      <c r="G1026" s="251">
        <v>107</v>
      </c>
      <c r="H1026" s="252">
        <v>79</v>
      </c>
      <c r="K1026"/>
    </row>
    <row r="1027" spans="5:11" ht="15" hidden="1" thickBot="1" x14ac:dyDescent="0.35">
      <c r="E1027"/>
      <c r="F1027" s="321" t="s">
        <v>341</v>
      </c>
      <c r="G1027" s="251">
        <v>107</v>
      </c>
      <c r="H1027" s="252">
        <v>79</v>
      </c>
      <c r="K1027"/>
    </row>
    <row r="1028" spans="5:11" ht="15" hidden="1" thickBot="1" x14ac:dyDescent="0.35">
      <c r="E1028"/>
      <c r="F1028" s="321" t="s">
        <v>342</v>
      </c>
      <c r="G1028" s="251">
        <v>107</v>
      </c>
      <c r="H1028" s="252">
        <v>79</v>
      </c>
      <c r="K1028"/>
    </row>
    <row r="1029" spans="5:11" ht="15" thickBot="1" x14ac:dyDescent="0.35">
      <c r="E1029"/>
      <c r="F1029" s="321" t="s">
        <v>343</v>
      </c>
      <c r="G1029" s="251">
        <v>87</v>
      </c>
      <c r="H1029" s="252">
        <v>74</v>
      </c>
      <c r="I1029">
        <v>368</v>
      </c>
      <c r="J1029">
        <f>G1029*I1029/1000</f>
        <v>32.015999999999998</v>
      </c>
      <c r="K1029"/>
    </row>
    <row r="1030" spans="5:11" ht="15" thickBot="1" x14ac:dyDescent="0.35">
      <c r="E1030"/>
      <c r="F1030" s="321" t="s">
        <v>344</v>
      </c>
      <c r="G1030" s="251">
        <v>87</v>
      </c>
      <c r="H1030" s="252">
        <v>74</v>
      </c>
      <c r="K1030"/>
    </row>
    <row r="1031" spans="5:11" ht="15" thickBot="1" x14ac:dyDescent="0.35">
      <c r="E1031"/>
      <c r="F1031" s="321" t="s">
        <v>250</v>
      </c>
      <c r="G1031" s="251">
        <v>5</v>
      </c>
      <c r="H1031" s="252">
        <v>5</v>
      </c>
      <c r="I1031">
        <v>177.18</v>
      </c>
      <c r="J1031">
        <f>G1031*I1031/1000</f>
        <v>0.88590000000000013</v>
      </c>
      <c r="K1031"/>
    </row>
    <row r="1032" spans="5:11" ht="15" thickBot="1" x14ac:dyDescent="0.35">
      <c r="E1032"/>
      <c r="F1032" s="321" t="s">
        <v>260</v>
      </c>
      <c r="G1032" s="251">
        <v>12</v>
      </c>
      <c r="H1032" s="252">
        <v>10</v>
      </c>
      <c r="I1032">
        <v>35</v>
      </c>
      <c r="J1032">
        <f>G1032*I1032/1000</f>
        <v>0.42</v>
      </c>
      <c r="K1032"/>
    </row>
    <row r="1033" spans="5:11" ht="15" thickBot="1" x14ac:dyDescent="0.35">
      <c r="E1033"/>
      <c r="F1033" s="321" t="s">
        <v>290</v>
      </c>
      <c r="G1033" s="251">
        <v>8</v>
      </c>
      <c r="H1033" s="252">
        <v>8</v>
      </c>
      <c r="I1033">
        <v>210</v>
      </c>
      <c r="J1033">
        <f>G1033*I1033/1000</f>
        <v>1.68</v>
      </c>
    </row>
    <row r="1034" spans="5:11" ht="15" thickBot="1" x14ac:dyDescent="0.35">
      <c r="E1034"/>
      <c r="F1034" s="321" t="s">
        <v>171</v>
      </c>
      <c r="G1034" s="251">
        <v>2</v>
      </c>
      <c r="H1034" s="252">
        <v>2</v>
      </c>
      <c r="I1034">
        <v>39</v>
      </c>
      <c r="J1034">
        <f>G1034*I1034/1000</f>
        <v>7.8E-2</v>
      </c>
    </row>
    <row r="1035" spans="5:11" ht="15" thickBot="1" x14ac:dyDescent="0.35">
      <c r="E1035"/>
      <c r="F1035" s="326" t="s">
        <v>345</v>
      </c>
      <c r="G1035" s="253" t="s">
        <v>147</v>
      </c>
      <c r="H1035" s="257">
        <v>50</v>
      </c>
    </row>
    <row r="1036" spans="5:11" ht="15" thickBot="1" x14ac:dyDescent="0.35">
      <c r="E1036"/>
      <c r="F1036" s="326" t="s">
        <v>346</v>
      </c>
      <c r="G1036" s="253" t="s">
        <v>147</v>
      </c>
      <c r="H1036" s="257">
        <v>50</v>
      </c>
    </row>
    <row r="1038" spans="5:11" ht="21.6" thickBot="1" x14ac:dyDescent="0.35">
      <c r="F1038" s="483" t="s">
        <v>498</v>
      </c>
      <c r="K1038" s="432">
        <f>J1042+J1043+J1044</f>
        <v>4.6500000000000004</v>
      </c>
    </row>
    <row r="1039" spans="5:11" ht="25.2" customHeight="1" thickBot="1" x14ac:dyDescent="0.35">
      <c r="F1039" s="667" t="s">
        <v>284</v>
      </c>
      <c r="G1039" s="670" t="s">
        <v>285</v>
      </c>
      <c r="H1039" s="671"/>
      <c r="K1039" s="448"/>
    </row>
    <row r="1040" spans="5:11" ht="15" thickBot="1" x14ac:dyDescent="0.35">
      <c r="F1040" s="668"/>
      <c r="G1040" s="672" t="s">
        <v>431</v>
      </c>
      <c r="H1040" s="673"/>
      <c r="K1040" s="448"/>
    </row>
    <row r="1041" spans="5:11" ht="15" thickBot="1" x14ac:dyDescent="0.35">
      <c r="F1041" s="669"/>
      <c r="G1041" s="519" t="s">
        <v>432</v>
      </c>
      <c r="H1041" s="519" t="s">
        <v>433</v>
      </c>
      <c r="K1041" s="448"/>
    </row>
    <row r="1042" spans="5:11" ht="15" thickBot="1" x14ac:dyDescent="0.35">
      <c r="F1042" s="434" t="s">
        <v>300</v>
      </c>
      <c r="G1042" s="519">
        <v>25</v>
      </c>
      <c r="H1042" s="519">
        <v>30.5</v>
      </c>
      <c r="I1042">
        <v>138</v>
      </c>
      <c r="J1042" s="158">
        <f>G1042*I1042/1000</f>
        <v>3.45</v>
      </c>
      <c r="K1042" s="448"/>
    </row>
    <row r="1043" spans="5:11" ht="15" thickBot="1" x14ac:dyDescent="0.35">
      <c r="F1043" s="434" t="s">
        <v>155</v>
      </c>
      <c r="G1043" s="519">
        <v>190</v>
      </c>
      <c r="H1043" s="519">
        <v>190</v>
      </c>
      <c r="I1043">
        <v>0</v>
      </c>
      <c r="J1043" s="158">
        <f>G1043*I1043/1000</f>
        <v>0</v>
      </c>
      <c r="K1043" s="448"/>
    </row>
    <row r="1044" spans="5:11" ht="15" thickBot="1" x14ac:dyDescent="0.35">
      <c r="F1044" s="434" t="s">
        <v>158</v>
      </c>
      <c r="G1044" s="519">
        <v>15</v>
      </c>
      <c r="H1044" s="519">
        <v>15</v>
      </c>
      <c r="I1044">
        <v>80</v>
      </c>
      <c r="J1044" s="158">
        <f>G1044*I1044/1000</f>
        <v>1.2</v>
      </c>
      <c r="K1044" s="448"/>
    </row>
    <row r="1045" spans="5:11" ht="15" thickBot="1" x14ac:dyDescent="0.35">
      <c r="F1045" s="435" t="s">
        <v>434</v>
      </c>
      <c r="G1045" s="519" t="s">
        <v>147</v>
      </c>
      <c r="H1045" s="519" t="s">
        <v>147</v>
      </c>
      <c r="K1045" s="448"/>
    </row>
    <row r="1046" spans="5:11" x14ac:dyDescent="0.3">
      <c r="G1046" s="159"/>
      <c r="H1046" s="159"/>
      <c r="K1046" s="439"/>
    </row>
    <row r="1048" spans="5:11" ht="21" x14ac:dyDescent="0.4">
      <c r="F1048" s="455" t="s">
        <v>539</v>
      </c>
      <c r="K1048" s="452"/>
    </row>
    <row r="1049" spans="5:11" ht="15.6" x14ac:dyDescent="0.3">
      <c r="E1049"/>
      <c r="F1049" s="303" t="s">
        <v>14</v>
      </c>
      <c r="G1049" s="461">
        <v>60</v>
      </c>
      <c r="I1049">
        <v>35.9</v>
      </c>
      <c r="K1049" s="453">
        <f>G1049*I1049/1000</f>
        <v>2.1539999999999999</v>
      </c>
    </row>
    <row r="1050" spans="5:11" ht="16.2" thickBot="1" x14ac:dyDescent="0.35">
      <c r="E1050"/>
      <c r="G1050" s="461"/>
      <c r="K1050" s="492"/>
    </row>
    <row r="1051" spans="5:11" ht="21.6" thickBot="1" x14ac:dyDescent="0.45">
      <c r="E1051" s="447" t="s">
        <v>532</v>
      </c>
      <c r="F1051" s="455" t="s">
        <v>540</v>
      </c>
      <c r="G1051" s="461"/>
      <c r="K1051" s="492"/>
    </row>
    <row r="1052" spans="5:11" x14ac:dyDescent="0.3">
      <c r="F1052" s="303" t="s">
        <v>525</v>
      </c>
      <c r="G1052">
        <v>200</v>
      </c>
      <c r="H1052">
        <v>200</v>
      </c>
      <c r="I1052">
        <v>74</v>
      </c>
      <c r="K1052" s="521">
        <f>G1052*I1052/1000</f>
        <v>14.8</v>
      </c>
    </row>
    <row r="1053" spans="5:11" x14ac:dyDescent="0.3">
      <c r="E1053"/>
      <c r="K1053" s="508"/>
    </row>
    <row r="1054" spans="5:11" x14ac:dyDescent="0.3">
      <c r="E1054"/>
      <c r="F1054" s="303" t="s">
        <v>557</v>
      </c>
      <c r="G1054">
        <v>65</v>
      </c>
      <c r="I1054">
        <v>20.32</v>
      </c>
      <c r="K1054" s="507">
        <f>I1054</f>
        <v>20.32</v>
      </c>
    </row>
    <row r="1055" spans="5:11" ht="11.4" customHeight="1" thickBot="1" x14ac:dyDescent="0.35">
      <c r="K1055" s="452"/>
    </row>
    <row r="1056" spans="5:11" ht="15" thickBot="1" x14ac:dyDescent="0.35">
      <c r="F1056" s="498"/>
      <c r="G1056" s="196"/>
      <c r="H1056" s="196"/>
      <c r="I1056" s="120"/>
      <c r="J1056" s="135"/>
      <c r="K1056" s="97"/>
    </row>
    <row r="1057" spans="5:11" s="289" customFormat="1" ht="21.6" thickBot="1" x14ac:dyDescent="0.45">
      <c r="E1057" s="359"/>
      <c r="F1057" s="497" t="s">
        <v>216</v>
      </c>
      <c r="G1057" s="496"/>
      <c r="H1057" s="496"/>
      <c r="I1057" s="496"/>
      <c r="J1057" s="496"/>
      <c r="K1057" s="491">
        <f>K1066+K1077+K1094+K1100+K1103+K1112+K1126+K1134+K1159+K1163+K1166+K1177</f>
        <v>164.85835500000002</v>
      </c>
    </row>
    <row r="1059" spans="5:11" ht="21" x14ac:dyDescent="0.3">
      <c r="F1059" s="499" t="s">
        <v>510</v>
      </c>
      <c r="G1059" s="141"/>
      <c r="H1059" s="141"/>
      <c r="I1059" s="113"/>
      <c r="J1059" s="131"/>
      <c r="K1059" s="149"/>
    </row>
    <row r="1060" spans="5:11" x14ac:dyDescent="0.3">
      <c r="F1060" s="361" t="s">
        <v>192</v>
      </c>
      <c r="G1060" s="141"/>
      <c r="H1060" s="141"/>
      <c r="I1060" s="113"/>
      <c r="J1060" s="119"/>
      <c r="K1060" s="97"/>
    </row>
    <row r="1061" spans="5:11" hidden="1" x14ac:dyDescent="0.3">
      <c r="F1061" s="361" t="s">
        <v>166</v>
      </c>
      <c r="G1061" s="141"/>
      <c r="H1061" s="141"/>
      <c r="I1061" s="113"/>
      <c r="J1061" s="119"/>
      <c r="K1061" s="97"/>
    </row>
    <row r="1062" spans="5:11" hidden="1" x14ac:dyDescent="0.3">
      <c r="F1062" s="318"/>
      <c r="G1062" s="141"/>
      <c r="H1062" s="141"/>
      <c r="I1062" s="113"/>
      <c r="J1062" s="119"/>
      <c r="K1062" s="97"/>
    </row>
    <row r="1063" spans="5:11" hidden="1" x14ac:dyDescent="0.3">
      <c r="F1063" s="362" t="s">
        <v>167</v>
      </c>
      <c r="G1063" s="141"/>
      <c r="H1063" s="141"/>
      <c r="I1063" s="113"/>
      <c r="J1063" s="119"/>
      <c r="K1063" s="97"/>
    </row>
    <row r="1064" spans="5:11" hidden="1" x14ac:dyDescent="0.3">
      <c r="E1064"/>
      <c r="F1064" s="369"/>
      <c r="G1064" s="141"/>
      <c r="H1064" s="141"/>
      <c r="I1064" s="113"/>
      <c r="J1064" s="119"/>
      <c r="K1064" s="97"/>
    </row>
    <row r="1065" spans="5:11" hidden="1" x14ac:dyDescent="0.3">
      <c r="E1065"/>
      <c r="F1065" s="370" t="s">
        <v>196</v>
      </c>
      <c r="G1065" s="141"/>
      <c r="H1065" s="141"/>
      <c r="I1065" s="113"/>
      <c r="J1065" s="119"/>
      <c r="K1065" s="97"/>
    </row>
    <row r="1066" spans="5:11" ht="16.2" thickBot="1" x14ac:dyDescent="0.35">
      <c r="E1066"/>
      <c r="F1066" s="363" t="s">
        <v>252</v>
      </c>
      <c r="G1066" s="141"/>
      <c r="H1066" s="141"/>
      <c r="I1066" s="113"/>
      <c r="J1066" s="119"/>
      <c r="K1066" s="290">
        <f>J1068+J1069+J1071+J1072+J1074</f>
        <v>17.081980000000001</v>
      </c>
    </row>
    <row r="1067" spans="5:11" ht="15" thickBot="1" x14ac:dyDescent="0.35">
      <c r="E1067"/>
      <c r="F1067" s="364" t="s">
        <v>137</v>
      </c>
      <c r="G1067" s="187" t="s">
        <v>138</v>
      </c>
      <c r="H1067" s="188" t="s">
        <v>139</v>
      </c>
      <c r="I1067" s="113"/>
      <c r="J1067" s="119"/>
      <c r="K1067" s="292"/>
    </row>
    <row r="1068" spans="5:11" ht="15" thickBot="1" x14ac:dyDescent="0.35">
      <c r="E1068"/>
      <c r="F1068" s="365" t="s">
        <v>197</v>
      </c>
      <c r="G1068" s="190">
        <v>43.4</v>
      </c>
      <c r="H1068" s="191">
        <v>43.4</v>
      </c>
      <c r="I1068" s="113">
        <v>94</v>
      </c>
      <c r="J1068" s="133">
        <f>G1068*I1068/1000</f>
        <v>4.0796000000000001</v>
      </c>
      <c r="K1068" s="292"/>
    </row>
    <row r="1069" spans="5:11" ht="15" thickBot="1" x14ac:dyDescent="0.35">
      <c r="E1069"/>
      <c r="F1069" s="365" t="s">
        <v>144</v>
      </c>
      <c r="G1069" s="190">
        <v>96.22</v>
      </c>
      <c r="H1069" s="191">
        <v>96.22</v>
      </c>
      <c r="I1069" s="113">
        <v>69</v>
      </c>
      <c r="J1069" s="133">
        <f>G1069*I1069/1000</f>
        <v>6.6391800000000005</v>
      </c>
      <c r="K1069" s="292"/>
    </row>
    <row r="1070" spans="5:11" ht="15" thickBot="1" x14ac:dyDescent="0.35">
      <c r="E1070"/>
      <c r="F1070" s="365" t="s">
        <v>155</v>
      </c>
      <c r="G1070" s="190">
        <v>63.78</v>
      </c>
      <c r="H1070" s="191">
        <v>63.78</v>
      </c>
      <c r="I1070" s="113">
        <v>0</v>
      </c>
      <c r="J1070" s="133">
        <f>G1070*I1070/1000</f>
        <v>0</v>
      </c>
      <c r="K1070" s="292"/>
    </row>
    <row r="1071" spans="5:11" ht="15" thickBot="1" x14ac:dyDescent="0.35">
      <c r="E1071"/>
      <c r="F1071" s="365" t="s">
        <v>158</v>
      </c>
      <c r="G1071" s="190">
        <v>5.18</v>
      </c>
      <c r="H1071" s="191">
        <v>5.18</v>
      </c>
      <c r="I1071" s="156">
        <v>80</v>
      </c>
      <c r="J1071" s="133">
        <f>G1071*I1071/1000</f>
        <v>0.41439999999999999</v>
      </c>
      <c r="K1071" s="292"/>
    </row>
    <row r="1072" spans="5:11" ht="15" thickBot="1" x14ac:dyDescent="0.35">
      <c r="E1072"/>
      <c r="F1072" s="365" t="s">
        <v>182</v>
      </c>
      <c r="G1072" s="190">
        <v>0.44</v>
      </c>
      <c r="H1072" s="191">
        <v>0.44</v>
      </c>
      <c r="I1072" s="113">
        <v>20</v>
      </c>
      <c r="J1072" s="133">
        <f>G1072*I1072/1000</f>
        <v>8.8000000000000005E-3</v>
      </c>
      <c r="K1072" s="292"/>
    </row>
    <row r="1073" spans="5:11" ht="15" thickBot="1" x14ac:dyDescent="0.35">
      <c r="E1073"/>
      <c r="F1073" s="366" t="s">
        <v>198</v>
      </c>
      <c r="G1073" s="193" t="s">
        <v>147</v>
      </c>
      <c r="H1073" s="194">
        <v>194.6</v>
      </c>
      <c r="I1073" s="113"/>
      <c r="J1073" s="155"/>
      <c r="K1073" s="292"/>
    </row>
    <row r="1074" spans="5:11" ht="15" thickBot="1" x14ac:dyDescent="0.35">
      <c r="E1074"/>
      <c r="F1074" s="365" t="s">
        <v>148</v>
      </c>
      <c r="G1074" s="190">
        <v>5.4</v>
      </c>
      <c r="H1074" s="191">
        <v>5.4</v>
      </c>
      <c r="I1074" s="156">
        <v>1100</v>
      </c>
      <c r="J1074" s="133">
        <f>G1074*I1074/1000</f>
        <v>5.94</v>
      </c>
      <c r="K1074" s="292"/>
    </row>
    <row r="1075" spans="5:11" x14ac:dyDescent="0.3">
      <c r="E1075"/>
      <c r="F1075" s="216"/>
      <c r="G1075" s="119"/>
      <c r="H1075" s="119"/>
      <c r="I1075" s="113"/>
      <c r="J1075" s="119"/>
      <c r="K1075" s="292"/>
    </row>
    <row r="1076" spans="5:11" x14ac:dyDescent="0.3">
      <c r="E1076"/>
      <c r="F1076" s="310"/>
      <c r="K1076" s="293"/>
    </row>
    <row r="1077" spans="5:11" ht="21" x14ac:dyDescent="0.3">
      <c r="F1077" s="445" t="s">
        <v>448</v>
      </c>
      <c r="G1077" s="119"/>
      <c r="H1077" s="119"/>
      <c r="I1077" s="120"/>
      <c r="J1077" s="121"/>
      <c r="K1077" s="449">
        <f>J1084</f>
        <v>3.5700000000000003</v>
      </c>
    </row>
    <row r="1078" spans="5:11" ht="15.6" x14ac:dyDescent="0.3">
      <c r="E1078"/>
      <c r="F1078" s="613" t="s">
        <v>151</v>
      </c>
      <c r="G1078" s="613"/>
      <c r="H1078" s="613"/>
      <c r="I1078" s="613"/>
      <c r="J1078" s="613"/>
      <c r="K1078" s="451"/>
    </row>
    <row r="1079" spans="5:11" ht="16.2" thickBot="1" x14ac:dyDescent="0.35">
      <c r="E1079"/>
      <c r="F1079" s="312" t="s">
        <v>136</v>
      </c>
      <c r="G1079" s="119"/>
      <c r="H1079" s="119"/>
      <c r="I1079" s="120"/>
      <c r="J1079" s="121"/>
      <c r="K1079" s="450"/>
    </row>
    <row r="1080" spans="5:11" ht="16.2" thickBot="1" x14ac:dyDescent="0.35">
      <c r="E1080"/>
      <c r="F1080" s="313" t="s">
        <v>137</v>
      </c>
      <c r="G1080" s="124" t="s">
        <v>138</v>
      </c>
      <c r="H1080" s="125" t="s">
        <v>139</v>
      </c>
      <c r="I1080" s="120"/>
      <c r="J1080" s="121"/>
      <c r="K1080" s="450"/>
    </row>
    <row r="1081" spans="5:11" ht="16.2" thickBot="1" x14ac:dyDescent="0.35">
      <c r="E1081"/>
      <c r="F1081" s="314" t="s">
        <v>153</v>
      </c>
      <c r="G1081" s="127">
        <v>1</v>
      </c>
      <c r="H1081" s="128">
        <v>1</v>
      </c>
      <c r="I1081" s="120" t="s">
        <v>449</v>
      </c>
      <c r="J1081" s="129">
        <f>G1081*I1081/1000</f>
        <v>0.65</v>
      </c>
      <c r="K1081" s="450"/>
    </row>
    <row r="1082" spans="5:11" ht="16.2" thickBot="1" x14ac:dyDescent="0.35">
      <c r="E1082"/>
      <c r="F1082" s="314" t="s">
        <v>155</v>
      </c>
      <c r="G1082" s="127">
        <v>54</v>
      </c>
      <c r="H1082" s="128">
        <v>54</v>
      </c>
      <c r="I1082" s="120"/>
      <c r="J1082" s="121"/>
      <c r="K1082" s="450"/>
    </row>
    <row r="1083" spans="5:11" ht="15.6" x14ac:dyDescent="0.3">
      <c r="E1083"/>
      <c r="F1083" s="315"/>
      <c r="G1083" s="131"/>
      <c r="H1083" s="131"/>
      <c r="I1083" s="120"/>
      <c r="J1083" s="121"/>
      <c r="K1083" s="450"/>
    </row>
    <row r="1084" spans="5:11" ht="21" x14ac:dyDescent="0.3">
      <c r="E1084"/>
      <c r="F1084" s="445" t="s">
        <v>499</v>
      </c>
      <c r="G1084" s="119"/>
      <c r="H1084" s="119"/>
      <c r="I1084" s="120"/>
      <c r="J1084" s="133">
        <f>J1088+J1089+J1090</f>
        <v>3.5700000000000003</v>
      </c>
      <c r="K1084" s="450"/>
    </row>
    <row r="1085" spans="5:11" ht="15.6" x14ac:dyDescent="0.3">
      <c r="E1085"/>
      <c r="F1085" s="613" t="s">
        <v>151</v>
      </c>
      <c r="G1085" s="613"/>
      <c r="H1085" s="613"/>
      <c r="I1085" s="613"/>
      <c r="J1085" s="613"/>
      <c r="K1085" s="450"/>
    </row>
    <row r="1086" spans="5:11" ht="16.2" thickBot="1" x14ac:dyDescent="0.35">
      <c r="E1086"/>
      <c r="F1086" s="312" t="s">
        <v>136</v>
      </c>
      <c r="G1086" s="119"/>
      <c r="H1086" s="119"/>
      <c r="I1086" s="120"/>
      <c r="J1086" s="121"/>
      <c r="K1086" s="450"/>
    </row>
    <row r="1087" spans="5:11" ht="16.2" thickBot="1" x14ac:dyDescent="0.35">
      <c r="E1087"/>
      <c r="F1087" s="313" t="s">
        <v>137</v>
      </c>
      <c r="G1087" s="124" t="s">
        <v>138</v>
      </c>
      <c r="H1087" s="125" t="s">
        <v>139</v>
      </c>
      <c r="I1087" s="120"/>
      <c r="J1087" s="121"/>
      <c r="K1087" s="450"/>
    </row>
    <row r="1088" spans="5:11" ht="16.2" thickBot="1" x14ac:dyDescent="0.35">
      <c r="E1088"/>
      <c r="F1088" s="314" t="s">
        <v>500</v>
      </c>
      <c r="G1088" s="134" t="s">
        <v>147</v>
      </c>
      <c r="H1088" s="128">
        <v>50</v>
      </c>
      <c r="I1088" s="120"/>
      <c r="J1088" s="135">
        <f>J1081</f>
        <v>0.65</v>
      </c>
      <c r="K1088" s="450"/>
    </row>
    <row r="1089" spans="5:11" ht="16.2" thickBot="1" x14ac:dyDescent="0.35">
      <c r="E1089"/>
      <c r="F1089" s="314" t="s">
        <v>158</v>
      </c>
      <c r="G1089" s="127">
        <v>15</v>
      </c>
      <c r="H1089" s="128">
        <v>15</v>
      </c>
      <c r="I1089" s="120" t="s">
        <v>552</v>
      </c>
      <c r="J1089" s="135">
        <f>G1089*I1089/1000</f>
        <v>1.2</v>
      </c>
      <c r="K1089" s="450"/>
    </row>
    <row r="1090" spans="5:11" ht="16.2" thickBot="1" x14ac:dyDescent="0.35">
      <c r="E1090"/>
      <c r="F1090" s="314" t="s">
        <v>160</v>
      </c>
      <c r="G1090" s="127">
        <v>8</v>
      </c>
      <c r="H1090" s="128">
        <v>7</v>
      </c>
      <c r="I1090" s="120" t="s">
        <v>420</v>
      </c>
      <c r="J1090" s="135">
        <f>G1090*I1090/1000</f>
        <v>1.72</v>
      </c>
      <c r="K1090" s="450"/>
    </row>
    <row r="1091" spans="5:11" ht="16.2" thickBot="1" x14ac:dyDescent="0.35">
      <c r="E1091"/>
      <c r="F1091" s="314" t="s">
        <v>155</v>
      </c>
      <c r="G1091" s="127">
        <v>150</v>
      </c>
      <c r="H1091" s="128">
        <v>150</v>
      </c>
      <c r="I1091" s="120"/>
      <c r="J1091" s="121"/>
      <c r="K1091" s="450"/>
    </row>
    <row r="1092" spans="5:11" x14ac:dyDescent="0.3">
      <c r="E1092"/>
      <c r="F1092" s="310"/>
      <c r="K1092" s="293"/>
    </row>
    <row r="1093" spans="5:11" x14ac:dyDescent="0.3">
      <c r="E1093"/>
      <c r="F1093" s="310"/>
      <c r="K1093" s="293"/>
    </row>
    <row r="1094" spans="5:11" ht="21" x14ac:dyDescent="0.3">
      <c r="E1094"/>
      <c r="F1094" s="485" t="s">
        <v>501</v>
      </c>
      <c r="G1094" s="169"/>
      <c r="H1094" s="169"/>
      <c r="I1094" s="161"/>
      <c r="J1094" s="121"/>
      <c r="K1094" s="290">
        <f>J1095+J1096+J1097</f>
        <v>16.206250000000001</v>
      </c>
    </row>
    <row r="1095" spans="5:11" x14ac:dyDescent="0.3">
      <c r="E1095"/>
      <c r="F1095" s="342" t="s">
        <v>502</v>
      </c>
      <c r="G1095" s="137">
        <v>37.5</v>
      </c>
      <c r="H1095" s="169">
        <v>37.5</v>
      </c>
      <c r="I1095" s="161"/>
      <c r="J1095" s="133">
        <f>G1095*I1095/1000</f>
        <v>0</v>
      </c>
      <c r="K1095" s="292"/>
    </row>
    <row r="1096" spans="5:11" x14ac:dyDescent="0.3">
      <c r="E1096"/>
      <c r="F1096" s="342" t="s">
        <v>503</v>
      </c>
      <c r="G1096" s="137">
        <v>37.5</v>
      </c>
      <c r="H1096" s="169">
        <v>37.5</v>
      </c>
      <c r="I1096" s="161" t="s">
        <v>563</v>
      </c>
      <c r="J1096" s="133">
        <f>G1096*I1096/1000</f>
        <v>2.4562499999999998</v>
      </c>
      <c r="K1096" s="292"/>
    </row>
    <row r="1097" spans="5:11" x14ac:dyDescent="0.3">
      <c r="E1097"/>
      <c r="F1097" s="342" t="s">
        <v>186</v>
      </c>
      <c r="G1097" s="121">
        <v>12.5</v>
      </c>
      <c r="H1097" s="169">
        <v>12.5</v>
      </c>
      <c r="I1097" s="161" t="s">
        <v>554</v>
      </c>
      <c r="J1097" s="133">
        <f>G1097*I1097/1000</f>
        <v>13.75</v>
      </c>
      <c r="K1097" s="292"/>
    </row>
    <row r="1098" spans="5:11" x14ac:dyDescent="0.3">
      <c r="E1098"/>
      <c r="F1098" s="342"/>
      <c r="G1098" s="121"/>
      <c r="H1098" s="169"/>
      <c r="I1098" s="161"/>
      <c r="J1098" s="133"/>
      <c r="K1098" s="292"/>
    </row>
    <row r="1099" spans="5:11" ht="21" hidden="1" x14ac:dyDescent="0.4">
      <c r="F1099" s="455" t="s">
        <v>466</v>
      </c>
      <c r="J1099" s="135"/>
      <c r="K1099" s="448"/>
    </row>
    <row r="1100" spans="5:11" hidden="1" x14ac:dyDescent="0.3">
      <c r="F1100" s="310" t="s">
        <v>467</v>
      </c>
      <c r="H1100">
        <v>100</v>
      </c>
      <c r="I1100">
        <v>320</v>
      </c>
      <c r="J1100" s="135">
        <f t="shared" ref="J1100" si="35">G1100*I1100/1000</f>
        <v>0</v>
      </c>
      <c r="K1100" s="432">
        <f>G1100*I1100/1000</f>
        <v>0</v>
      </c>
    </row>
    <row r="1101" spans="5:11" x14ac:dyDescent="0.3">
      <c r="F1101" s="310"/>
      <c r="J1101" s="503"/>
      <c r="K1101" s="439"/>
    </row>
    <row r="1102" spans="5:11" ht="15" thickBot="1" x14ac:dyDescent="0.35">
      <c r="F1102" s="310"/>
      <c r="J1102" s="503"/>
      <c r="K1102" s="439"/>
    </row>
    <row r="1103" spans="5:11" ht="21.6" thickBot="1" x14ac:dyDescent="0.35">
      <c r="E1103" s="447" t="s">
        <v>455</v>
      </c>
      <c r="F1103" s="456" t="s">
        <v>456</v>
      </c>
      <c r="K1103" s="432">
        <f>J1105+J1106+J1108+J1109</f>
        <v>11.255899999999999</v>
      </c>
    </row>
    <row r="1104" spans="5:11" ht="15" thickBot="1" x14ac:dyDescent="0.35">
      <c r="E1104"/>
      <c r="F1104" s="320" t="s">
        <v>137</v>
      </c>
      <c r="G1104" s="106" t="s">
        <v>138</v>
      </c>
      <c r="H1104" s="107" t="s">
        <v>139</v>
      </c>
    </row>
    <row r="1105" spans="5:11" ht="15.75" customHeight="1" thickBot="1" x14ac:dyDescent="0.35">
      <c r="E1105"/>
      <c r="F1105" s="321" t="s">
        <v>246</v>
      </c>
      <c r="G1105" s="111">
        <v>57</v>
      </c>
      <c r="H1105" s="112">
        <v>48</v>
      </c>
      <c r="I1105">
        <v>100</v>
      </c>
      <c r="J1105">
        <f>G1105*I1105/1000</f>
        <v>5.7</v>
      </c>
    </row>
    <row r="1106" spans="5:11" ht="15" thickBot="1" x14ac:dyDescent="0.35">
      <c r="E1106"/>
      <c r="F1106" s="321" t="s">
        <v>247</v>
      </c>
      <c r="G1106" s="111">
        <v>44</v>
      </c>
      <c r="H1106" s="112">
        <v>35</v>
      </c>
      <c r="I1106">
        <v>95</v>
      </c>
      <c r="J1106">
        <f t="shared" ref="J1106" si="36">G1106*I1106/1000</f>
        <v>4.18</v>
      </c>
    </row>
    <row r="1107" spans="5:11" ht="15" thickBot="1" x14ac:dyDescent="0.35">
      <c r="E1107"/>
      <c r="F1107" s="321" t="s">
        <v>248</v>
      </c>
      <c r="G1107" s="111">
        <v>15</v>
      </c>
      <c r="H1107" s="112">
        <v>12</v>
      </c>
    </row>
    <row r="1108" spans="5:11" ht="15" thickBot="1" x14ac:dyDescent="0.35">
      <c r="E1108"/>
      <c r="F1108" s="321" t="s">
        <v>249</v>
      </c>
      <c r="G1108" s="111">
        <v>14</v>
      </c>
      <c r="H1108" s="112">
        <v>12</v>
      </c>
      <c r="I1108">
        <v>35</v>
      </c>
      <c r="J1108">
        <f t="shared" ref="J1108:J1109" si="37">G1108*I1108/1000</f>
        <v>0.49</v>
      </c>
    </row>
    <row r="1109" spans="5:11" ht="15" thickBot="1" x14ac:dyDescent="0.35">
      <c r="E1109"/>
      <c r="F1109" s="321" t="s">
        <v>250</v>
      </c>
      <c r="G1109" s="111">
        <v>5</v>
      </c>
      <c r="H1109" s="112">
        <v>5</v>
      </c>
      <c r="I1109">
        <v>177.18</v>
      </c>
      <c r="J1109">
        <f t="shared" si="37"/>
        <v>0.88590000000000013</v>
      </c>
    </row>
    <row r="1110" spans="5:11" x14ac:dyDescent="0.3">
      <c r="E1110"/>
      <c r="K1110" s="293"/>
    </row>
    <row r="1112" spans="5:11" ht="21.6" thickBot="1" x14ac:dyDescent="0.35">
      <c r="E1112"/>
      <c r="F1112" s="456" t="s">
        <v>354</v>
      </c>
      <c r="K1112" s="490">
        <f>J1114+J1115+J1117+J1118+J1119+J1120+J1121+J1122</f>
        <v>8.958400000000001</v>
      </c>
    </row>
    <row r="1113" spans="5:11" ht="15" thickBot="1" x14ac:dyDescent="0.35">
      <c r="E1113"/>
      <c r="F1113" s="323" t="s">
        <v>137</v>
      </c>
      <c r="G1113" s="249" t="s">
        <v>138</v>
      </c>
      <c r="H1113" s="250" t="s">
        <v>139</v>
      </c>
      <c r="K1113" s="293"/>
    </row>
    <row r="1114" spans="5:11" ht="15" thickBot="1" x14ac:dyDescent="0.35">
      <c r="E1114"/>
      <c r="F1114" s="321" t="s">
        <v>355</v>
      </c>
      <c r="G1114" s="251">
        <v>50</v>
      </c>
      <c r="H1114" s="252">
        <v>40</v>
      </c>
      <c r="I1114">
        <v>40</v>
      </c>
      <c r="J1114" s="158">
        <f>G1114*I1114/1000</f>
        <v>2</v>
      </c>
      <c r="K1114" s="293"/>
    </row>
    <row r="1115" spans="5:11" ht="15" thickBot="1" x14ac:dyDescent="0.35">
      <c r="E1115"/>
      <c r="F1115" s="321" t="s">
        <v>289</v>
      </c>
      <c r="G1115" s="251">
        <v>25</v>
      </c>
      <c r="H1115" s="252">
        <v>20</v>
      </c>
      <c r="I1115">
        <v>55</v>
      </c>
      <c r="J1115" s="158">
        <f t="shared" ref="J1115:J1122" si="38">G1115*I1115/1000</f>
        <v>1.375</v>
      </c>
      <c r="K1115" s="293"/>
    </row>
    <row r="1116" spans="5:11" ht="15" hidden="1" thickBot="1" x14ac:dyDescent="0.35">
      <c r="E1116"/>
      <c r="F1116" s="321" t="s">
        <v>356</v>
      </c>
      <c r="G1116" s="251">
        <v>21.5</v>
      </c>
      <c r="H1116" s="252">
        <v>15</v>
      </c>
      <c r="J1116">
        <f t="shared" si="38"/>
        <v>0</v>
      </c>
      <c r="K1116" s="293"/>
    </row>
    <row r="1117" spans="5:11" ht="15" thickBot="1" x14ac:dyDescent="0.35">
      <c r="E1117"/>
      <c r="F1117" s="321" t="s">
        <v>253</v>
      </c>
      <c r="G1117" s="251">
        <v>26.75</v>
      </c>
      <c r="H1117" s="252">
        <v>20</v>
      </c>
      <c r="I1117">
        <v>70</v>
      </c>
      <c r="J1117" s="158">
        <f t="shared" si="38"/>
        <v>1.8725000000000001</v>
      </c>
      <c r="K1117" s="293"/>
    </row>
    <row r="1118" spans="5:11" ht="15" thickBot="1" x14ac:dyDescent="0.35">
      <c r="E1118"/>
      <c r="F1118" s="321" t="s">
        <v>259</v>
      </c>
      <c r="G1118" s="251">
        <v>15.75</v>
      </c>
      <c r="H1118" s="252">
        <v>12.5</v>
      </c>
      <c r="I1118">
        <v>40</v>
      </c>
      <c r="J1118" s="158">
        <f t="shared" si="38"/>
        <v>0.63</v>
      </c>
      <c r="K1118" s="293"/>
    </row>
    <row r="1119" spans="5:11" ht="15" thickBot="1" x14ac:dyDescent="0.35">
      <c r="E1119"/>
      <c r="F1119" s="321" t="s">
        <v>260</v>
      </c>
      <c r="G1119" s="251">
        <v>12</v>
      </c>
      <c r="H1119" s="252">
        <v>10</v>
      </c>
      <c r="I1119">
        <v>35</v>
      </c>
      <c r="J1119" s="158">
        <f t="shared" si="38"/>
        <v>0.42</v>
      </c>
      <c r="K1119" s="293"/>
    </row>
    <row r="1120" spans="5:11" ht="15" thickBot="1" x14ac:dyDescent="0.35">
      <c r="E1120"/>
      <c r="F1120" s="321" t="s">
        <v>250</v>
      </c>
      <c r="G1120" s="251">
        <v>5</v>
      </c>
      <c r="H1120" s="252">
        <v>5</v>
      </c>
      <c r="I1120">
        <v>177.18</v>
      </c>
      <c r="J1120" s="158">
        <f t="shared" si="38"/>
        <v>0.88590000000000013</v>
      </c>
      <c r="K1120" s="293"/>
    </row>
    <row r="1121" spans="5:11" ht="15" thickBot="1" x14ac:dyDescent="0.35">
      <c r="E1121"/>
      <c r="F1121" s="321" t="s">
        <v>158</v>
      </c>
      <c r="G1121" s="251">
        <v>2.5</v>
      </c>
      <c r="H1121" s="252">
        <v>2.5</v>
      </c>
      <c r="I1121">
        <v>80</v>
      </c>
      <c r="J1121" s="158">
        <f t="shared" si="38"/>
        <v>0.2</v>
      </c>
      <c r="K1121" s="293"/>
    </row>
    <row r="1122" spans="5:11" ht="15" thickBot="1" x14ac:dyDescent="0.35">
      <c r="E1122"/>
      <c r="F1122" s="321" t="s">
        <v>290</v>
      </c>
      <c r="G1122" s="251">
        <v>7.5</v>
      </c>
      <c r="H1122" s="252">
        <v>7.5</v>
      </c>
      <c r="I1122">
        <v>210</v>
      </c>
      <c r="J1122" s="158">
        <f t="shared" si="38"/>
        <v>1.575</v>
      </c>
      <c r="K1122" s="293"/>
    </row>
    <row r="1123" spans="5:11" ht="15" thickBot="1" x14ac:dyDescent="0.35">
      <c r="E1123"/>
      <c r="F1123" s="321" t="s">
        <v>155</v>
      </c>
      <c r="G1123" s="251">
        <v>200</v>
      </c>
      <c r="H1123" s="252">
        <v>200</v>
      </c>
      <c r="K1123" s="293"/>
    </row>
    <row r="1124" spans="5:11" ht="15" thickBot="1" x14ac:dyDescent="0.35">
      <c r="E1124"/>
      <c r="F1124" s="321" t="s">
        <v>291</v>
      </c>
      <c r="G1124" s="251">
        <v>200</v>
      </c>
      <c r="H1124" s="252">
        <v>200</v>
      </c>
      <c r="K1124" s="293"/>
    </row>
    <row r="1126" spans="5:11" ht="21" x14ac:dyDescent="0.3">
      <c r="E1126"/>
      <c r="F1126" s="456" t="s">
        <v>496</v>
      </c>
      <c r="K1126" s="432">
        <f>J1129+J1131+J1132</f>
        <v>13.98</v>
      </c>
    </row>
    <row r="1127" spans="5:11" ht="15" thickBot="1" x14ac:dyDescent="0.35">
      <c r="E1127"/>
      <c r="F1127" s="322" t="s">
        <v>136</v>
      </c>
    </row>
    <row r="1128" spans="5:11" ht="15" thickBot="1" x14ac:dyDescent="0.35">
      <c r="E1128"/>
      <c r="F1128" s="323" t="s">
        <v>137</v>
      </c>
      <c r="G1128" s="249" t="s">
        <v>138</v>
      </c>
      <c r="H1128" s="250" t="s">
        <v>139</v>
      </c>
    </row>
    <row r="1129" spans="5:11" ht="15" thickBot="1" x14ac:dyDescent="0.35">
      <c r="E1129"/>
      <c r="F1129" s="321" t="s">
        <v>334</v>
      </c>
      <c r="G1129" s="251">
        <v>68</v>
      </c>
      <c r="H1129" s="252">
        <v>68</v>
      </c>
      <c r="I1129">
        <v>59</v>
      </c>
      <c r="J1129">
        <f>G1129*I1129/1000</f>
        <v>4.0119999999999996</v>
      </c>
    </row>
    <row r="1130" spans="5:11" ht="15" thickBot="1" x14ac:dyDescent="0.35">
      <c r="E1130"/>
      <c r="F1130" s="321" t="s">
        <v>155</v>
      </c>
      <c r="G1130" s="251">
        <v>408</v>
      </c>
      <c r="H1130" s="252">
        <v>408</v>
      </c>
    </row>
    <row r="1131" spans="5:11" ht="15" thickBot="1" x14ac:dyDescent="0.35">
      <c r="E1131"/>
      <c r="F1131" s="321" t="s">
        <v>265</v>
      </c>
      <c r="G1131" s="251">
        <v>3.4</v>
      </c>
      <c r="H1131" s="252">
        <v>3.4</v>
      </c>
      <c r="I1131">
        <v>20</v>
      </c>
      <c r="J1131">
        <f>G1131*I1131/1000</f>
        <v>6.8000000000000005E-2</v>
      </c>
    </row>
    <row r="1132" spans="5:11" ht="15" thickBot="1" x14ac:dyDescent="0.35">
      <c r="E1132"/>
      <c r="F1132" s="321" t="s">
        <v>148</v>
      </c>
      <c r="G1132" s="251">
        <v>9</v>
      </c>
      <c r="H1132" s="252">
        <v>9</v>
      </c>
      <c r="I1132">
        <v>1100</v>
      </c>
      <c r="J1132">
        <f>G1132*I1132/1000</f>
        <v>9.9</v>
      </c>
    </row>
    <row r="1134" spans="5:11" ht="21" x14ac:dyDescent="0.3">
      <c r="E1134"/>
      <c r="F1134" s="446" t="s">
        <v>404</v>
      </c>
      <c r="K1134" s="432">
        <f>J1145+J1150+J1151+J1153+J1155+J1156</f>
        <v>43.791824999999996</v>
      </c>
    </row>
    <row r="1135" spans="5:11" hidden="1" x14ac:dyDescent="0.3">
      <c r="E1135"/>
      <c r="F1135" s="354" t="s">
        <v>129</v>
      </c>
    </row>
    <row r="1136" spans="5:11" hidden="1" x14ac:dyDescent="0.3">
      <c r="E1136"/>
      <c r="K1136"/>
    </row>
    <row r="1137" spans="5:11" hidden="1" x14ac:dyDescent="0.3">
      <c r="E1137"/>
      <c r="F1137" s="325" t="s">
        <v>130</v>
      </c>
      <c r="K1137"/>
    </row>
    <row r="1138" spans="5:11" hidden="1" x14ac:dyDescent="0.3">
      <c r="E1138"/>
      <c r="F1138" s="328" t="s">
        <v>131</v>
      </c>
      <c r="K1138"/>
    </row>
    <row r="1139" spans="5:11" hidden="1" x14ac:dyDescent="0.3">
      <c r="E1139"/>
      <c r="F1139" s="328" t="s">
        <v>132</v>
      </c>
      <c r="K1139"/>
    </row>
    <row r="1140" spans="5:11" hidden="1" x14ac:dyDescent="0.3">
      <c r="E1140"/>
      <c r="F1140" s="354" t="s">
        <v>405</v>
      </c>
      <c r="K1140"/>
    </row>
    <row r="1141" spans="5:11" ht="15.6" thickBot="1" x14ac:dyDescent="0.35">
      <c r="E1141"/>
      <c r="F1141" s="355" t="s">
        <v>273</v>
      </c>
      <c r="K1141"/>
    </row>
    <row r="1142" spans="5:11" ht="15" thickBot="1" x14ac:dyDescent="0.35">
      <c r="E1142"/>
      <c r="F1142" s="320" t="s">
        <v>137</v>
      </c>
      <c r="G1142" s="106" t="s">
        <v>138</v>
      </c>
      <c r="H1142" s="107" t="s">
        <v>139</v>
      </c>
      <c r="K1142"/>
    </row>
    <row r="1143" spans="5:11" ht="15" thickBot="1" x14ac:dyDescent="0.35">
      <c r="E1143"/>
      <c r="F1143" s="321" t="s">
        <v>518</v>
      </c>
      <c r="G1143" s="111"/>
      <c r="H1143" s="112"/>
      <c r="K1143"/>
    </row>
    <row r="1144" spans="5:11" ht="15" thickBot="1" x14ac:dyDescent="0.35">
      <c r="E1144"/>
      <c r="F1144" s="321" t="s">
        <v>371</v>
      </c>
      <c r="G1144" s="111">
        <v>158.75</v>
      </c>
      <c r="H1144" s="112">
        <v>73.75</v>
      </c>
      <c r="K1144"/>
    </row>
    <row r="1145" spans="5:11" ht="15" thickBot="1" x14ac:dyDescent="0.35">
      <c r="E1145"/>
      <c r="F1145" s="321" t="s">
        <v>406</v>
      </c>
      <c r="G1145" s="111">
        <v>126.25</v>
      </c>
      <c r="H1145" s="112">
        <v>73.75</v>
      </c>
      <c r="I1145">
        <v>290</v>
      </c>
      <c r="J1145" s="158">
        <f>G1145*I1145/1000</f>
        <v>36.612499999999997</v>
      </c>
      <c r="K1145"/>
    </row>
    <row r="1146" spans="5:11" ht="15" hidden="1" thickBot="1" x14ac:dyDescent="0.35">
      <c r="E1146"/>
      <c r="F1146" s="321" t="s">
        <v>372</v>
      </c>
      <c r="G1146" s="111">
        <v>106</v>
      </c>
      <c r="H1146" s="301">
        <v>73.8</v>
      </c>
      <c r="K1146"/>
    </row>
    <row r="1147" spans="5:11" ht="15" hidden="1" thickBot="1" x14ac:dyDescent="0.35">
      <c r="E1147"/>
      <c r="F1147" s="321" t="s">
        <v>407</v>
      </c>
      <c r="G1147" s="111">
        <v>105</v>
      </c>
      <c r="H1147" s="301">
        <v>73.8</v>
      </c>
      <c r="K1147"/>
    </row>
    <row r="1148" spans="5:11" ht="15" hidden="1" thickBot="1" x14ac:dyDescent="0.35">
      <c r="E1148"/>
      <c r="F1148" s="321" t="s">
        <v>373</v>
      </c>
      <c r="G1148" s="111">
        <v>75</v>
      </c>
      <c r="H1148" s="301">
        <v>73.8</v>
      </c>
      <c r="K1148"/>
    </row>
    <row r="1149" spans="5:11" ht="15" thickBot="1" x14ac:dyDescent="0.35">
      <c r="E1149"/>
      <c r="F1149" s="330" t="s">
        <v>408</v>
      </c>
      <c r="G1149" s="116" t="s">
        <v>147</v>
      </c>
      <c r="H1149" s="258" t="s">
        <v>147</v>
      </c>
      <c r="K1149"/>
    </row>
    <row r="1150" spans="5:11" ht="15" thickBot="1" x14ac:dyDescent="0.35">
      <c r="E1150"/>
      <c r="F1150" s="321" t="s">
        <v>278</v>
      </c>
      <c r="G1150" s="111">
        <v>18.75</v>
      </c>
      <c r="H1150" s="112">
        <v>18.75</v>
      </c>
      <c r="I1150">
        <v>55.1</v>
      </c>
      <c r="J1150" s="158">
        <f t="shared" ref="J1150:J1156" si="39">G1150*I1150/1000</f>
        <v>1.0331250000000001</v>
      </c>
      <c r="K1150"/>
    </row>
    <row r="1151" spans="5:11" ht="15" thickBot="1" x14ac:dyDescent="0.35">
      <c r="E1151"/>
      <c r="F1151" s="321" t="s">
        <v>279</v>
      </c>
      <c r="G1151" s="111">
        <v>26.25</v>
      </c>
      <c r="H1151" s="112">
        <v>26.25</v>
      </c>
      <c r="J1151">
        <f t="shared" si="39"/>
        <v>0</v>
      </c>
      <c r="K1151"/>
    </row>
    <row r="1152" spans="5:11" ht="15" thickBot="1" x14ac:dyDescent="0.35">
      <c r="E1152"/>
      <c r="F1152" s="321" t="s">
        <v>145</v>
      </c>
      <c r="G1152" s="111">
        <v>26.25</v>
      </c>
      <c r="H1152" s="112">
        <v>26.25</v>
      </c>
    </row>
    <row r="1153" spans="5:11" ht="15" thickBot="1" x14ac:dyDescent="0.35">
      <c r="E1153"/>
      <c r="F1153" s="321" t="s">
        <v>280</v>
      </c>
      <c r="G1153" s="111">
        <v>10</v>
      </c>
      <c r="H1153" s="112">
        <v>10</v>
      </c>
      <c r="I1153">
        <v>200</v>
      </c>
      <c r="J1153">
        <f t="shared" si="39"/>
        <v>2</v>
      </c>
    </row>
    <row r="1154" spans="5:11" ht="15" thickBot="1" x14ac:dyDescent="0.35">
      <c r="E1154"/>
      <c r="F1154" s="330" t="s">
        <v>281</v>
      </c>
      <c r="G1154" s="116" t="s">
        <v>147</v>
      </c>
      <c r="H1154" s="117">
        <v>125</v>
      </c>
    </row>
    <row r="1155" spans="5:11" ht="15" thickBot="1" x14ac:dyDescent="0.35">
      <c r="E1155"/>
      <c r="F1155" s="321" t="s">
        <v>148</v>
      </c>
      <c r="G1155" s="111">
        <v>3.75</v>
      </c>
      <c r="H1155" s="112">
        <v>3.75</v>
      </c>
      <c r="I1155">
        <v>1100</v>
      </c>
      <c r="J1155" s="158">
        <f t="shared" si="39"/>
        <v>4.125</v>
      </c>
    </row>
    <row r="1156" spans="5:11" ht="15" thickBot="1" x14ac:dyDescent="0.35">
      <c r="E1156"/>
      <c r="F1156" s="321" t="s">
        <v>265</v>
      </c>
      <c r="G1156" s="159">
        <v>1.06</v>
      </c>
      <c r="H1156" s="159">
        <v>1.06</v>
      </c>
      <c r="I1156">
        <v>20</v>
      </c>
      <c r="J1156" s="158">
        <f t="shared" si="39"/>
        <v>2.1200000000000004E-2</v>
      </c>
    </row>
    <row r="1158" spans="5:11" ht="21" x14ac:dyDescent="0.4">
      <c r="F1158" s="455" t="s">
        <v>509</v>
      </c>
    </row>
    <row r="1159" spans="5:11" ht="22.2" customHeight="1" x14ac:dyDescent="0.3">
      <c r="F1159" s="303" t="s">
        <v>282</v>
      </c>
      <c r="G1159" s="159">
        <v>200</v>
      </c>
      <c r="H1159" s="159">
        <v>200</v>
      </c>
      <c r="I1159">
        <v>64</v>
      </c>
      <c r="K1159" s="432">
        <f t="shared" ref="K1159" si="40">G1159*I1159/1000</f>
        <v>12.8</v>
      </c>
    </row>
    <row r="1162" spans="5:11" ht="21" x14ac:dyDescent="0.4">
      <c r="F1162" s="455" t="s">
        <v>539</v>
      </c>
      <c r="K1162" s="452"/>
    </row>
    <row r="1163" spans="5:11" ht="15.6" x14ac:dyDescent="0.3">
      <c r="E1163"/>
      <c r="F1163" s="303" t="s">
        <v>14</v>
      </c>
      <c r="G1163" s="461">
        <v>60</v>
      </c>
      <c r="I1163">
        <v>35.9</v>
      </c>
      <c r="K1163" s="453">
        <f t="shared" ref="K1163" si="41">G1163*I1163/1000</f>
        <v>2.1539999999999999</v>
      </c>
    </row>
    <row r="1164" spans="5:11" ht="15" thickBot="1" x14ac:dyDescent="0.35"/>
    <row r="1165" spans="5:11" ht="21.6" thickBot="1" x14ac:dyDescent="0.45">
      <c r="E1165" s="447" t="s">
        <v>532</v>
      </c>
      <c r="F1165" s="455" t="s">
        <v>537</v>
      </c>
      <c r="K1165" s="448"/>
    </row>
    <row r="1166" spans="5:11" x14ac:dyDescent="0.3">
      <c r="K1166" s="432">
        <f>J1170+J1171+J1172</f>
        <v>11.100000000000001</v>
      </c>
    </row>
    <row r="1167" spans="5:11" ht="24.75" customHeight="1" x14ac:dyDescent="0.3">
      <c r="F1167" s="661" t="s">
        <v>284</v>
      </c>
      <c r="G1167" s="662" t="s">
        <v>285</v>
      </c>
      <c r="H1167" s="663"/>
      <c r="K1167"/>
    </row>
    <row r="1168" spans="5:11" x14ac:dyDescent="0.3">
      <c r="F1168" s="661"/>
      <c r="G1168" s="664">
        <v>1</v>
      </c>
      <c r="H1168" s="665"/>
      <c r="K1168"/>
    </row>
    <row r="1169" spans="6:11" x14ac:dyDescent="0.3">
      <c r="F1169" s="661"/>
      <c r="G1169" s="510" t="s">
        <v>138</v>
      </c>
      <c r="H1169" s="510" t="s">
        <v>139</v>
      </c>
      <c r="K1169"/>
    </row>
    <row r="1170" spans="6:11" x14ac:dyDescent="0.3">
      <c r="F1170" s="511" t="s">
        <v>534</v>
      </c>
      <c r="G1170" s="512">
        <v>5</v>
      </c>
      <c r="H1170" s="512">
        <v>5</v>
      </c>
      <c r="I1170">
        <v>520</v>
      </c>
      <c r="J1170">
        <f>G1170*I1170/1000</f>
        <v>2.6</v>
      </c>
      <c r="K1170"/>
    </row>
    <row r="1171" spans="6:11" x14ac:dyDescent="0.3">
      <c r="F1171" s="511" t="s">
        <v>535</v>
      </c>
      <c r="G1171" s="512">
        <v>20</v>
      </c>
      <c r="H1171" s="512">
        <v>20</v>
      </c>
      <c r="I1171">
        <v>80</v>
      </c>
      <c r="J1171">
        <f>G1171*I1171/1000</f>
        <v>1.6</v>
      </c>
      <c r="K1171"/>
    </row>
    <row r="1172" spans="6:11" x14ac:dyDescent="0.3">
      <c r="F1172" s="511" t="s">
        <v>536</v>
      </c>
      <c r="G1172" s="512">
        <v>100</v>
      </c>
      <c r="H1172" s="512">
        <v>100</v>
      </c>
      <c r="I1172">
        <v>69</v>
      </c>
      <c r="J1172" s="158">
        <f>G1172*I1172/1000</f>
        <v>6.9</v>
      </c>
      <c r="K1172"/>
    </row>
    <row r="1173" spans="6:11" x14ac:dyDescent="0.3">
      <c r="F1173" s="511" t="s">
        <v>155</v>
      </c>
      <c r="G1173" s="512">
        <v>120</v>
      </c>
      <c r="H1173" s="512">
        <v>120</v>
      </c>
      <c r="K1173"/>
    </row>
    <row r="1174" spans="6:11" x14ac:dyDescent="0.3">
      <c r="F1174" s="513" t="s">
        <v>435</v>
      </c>
      <c r="G1174" s="513" t="s">
        <v>147</v>
      </c>
      <c r="H1174" s="514">
        <v>200</v>
      </c>
      <c r="K1174"/>
    </row>
    <row r="1175" spans="6:11" x14ac:dyDescent="0.3">
      <c r="K1175" s="448"/>
    </row>
    <row r="1176" spans="6:11" x14ac:dyDescent="0.3">
      <c r="K1176" s="448"/>
    </row>
    <row r="1177" spans="6:11" x14ac:dyDescent="0.3">
      <c r="F1177" s="509" t="s">
        <v>560</v>
      </c>
      <c r="G1177">
        <v>65</v>
      </c>
      <c r="I1177">
        <v>23.96</v>
      </c>
      <c r="K1177" s="92">
        <f>I1177</f>
        <v>23.96</v>
      </c>
    </row>
  </sheetData>
  <mergeCells count="57">
    <mergeCell ref="F1078:J1078"/>
    <mergeCell ref="F1085:J1085"/>
    <mergeCell ref="F1167:F1169"/>
    <mergeCell ref="G1167:H1167"/>
    <mergeCell ref="G1168:H1168"/>
    <mergeCell ref="F997:G997"/>
    <mergeCell ref="F998:G998"/>
    <mergeCell ref="F999:G999"/>
    <mergeCell ref="F1000:G1000"/>
    <mergeCell ref="F1039:F1041"/>
    <mergeCell ref="G1039:H1039"/>
    <mergeCell ref="G1040:H1040"/>
    <mergeCell ref="F996:G996"/>
    <mergeCell ref="G867:H867"/>
    <mergeCell ref="G868:H868"/>
    <mergeCell ref="F929:F931"/>
    <mergeCell ref="G929:H929"/>
    <mergeCell ref="G930:H930"/>
    <mergeCell ref="F969:J969"/>
    <mergeCell ref="G981:H981"/>
    <mergeCell ref="G982:H982"/>
    <mergeCell ref="F993:G993"/>
    <mergeCell ref="F994:G994"/>
    <mergeCell ref="F995:G995"/>
    <mergeCell ref="F760:J760"/>
    <mergeCell ref="G515:H515"/>
    <mergeCell ref="G516:H516"/>
    <mergeCell ref="G638:H638"/>
    <mergeCell ref="G639:H639"/>
    <mergeCell ref="F700:F702"/>
    <mergeCell ref="G700:H700"/>
    <mergeCell ref="G701:H701"/>
    <mergeCell ref="F714:F716"/>
    <mergeCell ref="G714:H714"/>
    <mergeCell ref="G715:H715"/>
    <mergeCell ref="F744:J744"/>
    <mergeCell ref="F751:J751"/>
    <mergeCell ref="F501:J501"/>
    <mergeCell ref="F262:J262"/>
    <mergeCell ref="G275:H275"/>
    <mergeCell ref="G276:H276"/>
    <mergeCell ref="F337:F339"/>
    <mergeCell ref="G337:H337"/>
    <mergeCell ref="G338:H338"/>
    <mergeCell ref="F373:J373"/>
    <mergeCell ref="F380:J380"/>
    <mergeCell ref="F457:F459"/>
    <mergeCell ref="G457:H457"/>
    <mergeCell ref="G458:H458"/>
    <mergeCell ref="F223:F225"/>
    <mergeCell ref="G223:H223"/>
    <mergeCell ref="G224:H224"/>
    <mergeCell ref="F17:J17"/>
    <mergeCell ref="F24:J24"/>
    <mergeCell ref="F148:J148"/>
    <mergeCell ref="G163:H163"/>
    <mergeCell ref="G164:H164"/>
  </mergeCells>
  <hyperlinks>
    <hyperlink ref="F7" r:id="rId1" tooltip="Открыть страницу о продукте" display="https://pbprog.ru/tk/pi-1651"/>
    <hyperlink ref="F8" r:id="rId2" tooltip="Открыть страницу о продукте" display="https://pbprog.ru/tk/pi-484"/>
    <hyperlink ref="F9" r:id="rId3" tooltip="Открыть страницу о продукте" display="https://pbprog.ru/tk/pi-1183"/>
    <hyperlink ref="F10" r:id="rId4" tooltip="Открыть страницу о продукте" display="https://pbprog.ru/tk/pi-39"/>
    <hyperlink ref="F12" r:id="rId5" tooltip="Открыть страницу о продукте" display="https://pbprog.ru/tk/pi-1647"/>
    <hyperlink ref="F14" r:id="rId6" tooltip="Открыть страницу о продукте" display="https://pbprog.ru/tk/pi-1647"/>
    <hyperlink ref="F20" r:id="rId7" tooltip="Открыть страницу о продукте" display="https://pbprog.ru/tk/pi-698"/>
    <hyperlink ref="F21" r:id="rId8" tooltip="Открыть страницу о продукте" display="https://pbprog.ru/tk/pi-39"/>
    <hyperlink ref="F27" r:id="rId9" tooltip="Открыть рецептуру блюда" display="https://pbprog.ru/tk/tu-496"/>
    <hyperlink ref="F28" r:id="rId10" tooltip="Открыть страницу о продукте" display="https://pbprog.ru/tk/pi-1653"/>
    <hyperlink ref="F29" r:id="rId11" tooltip="Открыть страницу о продукте" display="https://pbprog.ru/tk/pi-147"/>
    <hyperlink ref="F30" r:id="rId12" tooltip="Открыть страницу о продукте" display="https://pbprog.ru/tk/pi-39"/>
    <hyperlink ref="F41" r:id="rId13" tooltip="Открыть страницу о продукте" display="https://pbprog.ru/tk/pi-349"/>
    <hyperlink ref="F42" r:id="rId14" tooltip="Открыть страницу о продукте" display="https://pbprog.ru/tk/pi-1800"/>
    <hyperlink ref="F43" r:id="rId15" tooltip="Открыть страницу о продукте" display="https://pbprog.ru/tk/pi-1224"/>
    <hyperlink ref="F44" r:id="rId16" tooltip="Открыть страницу о продукте" display="https://pbprog.ru/tk/pi-153"/>
    <hyperlink ref="F45" r:id="rId17" tooltip="Открыть страницу о продукте" display="https://pbprog.ru/tk/pi-1181"/>
    <hyperlink ref="F50" r:id="rId18" tooltip="Открыть страницу о продукте" display="https://pbprog.ru/tk/pi-102"/>
    <hyperlink ref="F51" r:id="rId19" tooltip="Открыть страницу о продукте" display="https://pbprog.ru/tk/pi-794"/>
    <hyperlink ref="F52" r:id="rId20" tooltip="Открыть страницу о продукте" display="https://pbprog.ru/tk/pi-1742"/>
    <hyperlink ref="F53" r:id="rId21" tooltip="Открыть страницу о продукте" display="https://pbprog.ru/tk/pi-1671"/>
    <hyperlink ref="F54" r:id="rId22" tooltip="Открыть рецептуру блюда" display="https://pbprog.ru/tk/tu-257"/>
    <hyperlink ref="F55" r:id="rId23" tooltip="Открыть страницу о продукте" display="https://pbprog.ru/tk/pi-791"/>
    <hyperlink ref="F56" r:id="rId24" tooltip="Открыть страницу о продукте" display="https://pbprog.ru/tk/pi-1179"/>
    <hyperlink ref="F57" r:id="rId25" tooltip="Открыть страницу о продукте" display="https://pbprog.ru/tk/pi-153"/>
    <hyperlink ref="F58" r:id="rId26" tooltip="Открыть страницу о продукте" display="https://pbprog.ru/tk/pi-1181"/>
    <hyperlink ref="F60" r:id="rId27" tooltip="Открыть страницу о продукте" display="https://pbprog.ru/tk/pi-1666"/>
    <hyperlink ref="F61" r:id="rId28" tooltip="Открыть страницу о продукте" display="https://pbprog.ru/tk/pi-1636"/>
    <hyperlink ref="F62" r:id="rId29" tooltip="Открыть страницу о продукте" display="https://pbprog.ru/tk/pi-39"/>
    <hyperlink ref="F63" r:id="rId30" tooltip="Открыть страницу о продукте" display="https://pbprog.ru/tk/pi-1741"/>
    <hyperlink ref="F64" r:id="rId31" tooltip="Открыть страницу о продукте" display="https://pbprog.ru/tk/pi-327"/>
    <hyperlink ref="F70" r:id="rId32" display="javascript:void(0);"/>
    <hyperlink ref="F73" r:id="rId33" tooltip="Открыть страницу о продукте" display="https://pbprog.ru/tk/pi-1204"/>
    <hyperlink ref="F74" r:id="rId34" tooltip="Открыть страницу о продукте" display="https://pbprog.ru/tk/pi-39"/>
    <hyperlink ref="F76" r:id="rId35" tooltip="Открыть страницу о продукте" display="https://pbprog.ru/tk/pi-1647"/>
    <hyperlink ref="F82" r:id="rId36" display="javascript:void(0);"/>
    <hyperlink ref="F85" r:id="rId37" tooltip="Открыть страницу о продукте" display="https://pbprog.ru/tk/pi-44"/>
    <hyperlink ref="F86" r:id="rId38" tooltip="Открыть страницу о продукте" display="https://pbprog.ru/tk/pi-981"/>
    <hyperlink ref="F87" r:id="rId39" tooltip="Открыть страницу о продукте" display="https://pbprog.ru/tk/pi-345"/>
    <hyperlink ref="F89" r:id="rId40" tooltip="Открыть страницу о продукте" display="https://pbprog.ru/tk/pi-804"/>
    <hyperlink ref="F90" r:id="rId41" tooltip="Открыть страницу о продукте" display="https://pbprog.ru/tk/pi-187"/>
    <hyperlink ref="F91" r:id="rId42" tooltip="Открыть страницу о продукте" display="https://pbprog.ru/tk/pi-39"/>
    <hyperlink ref="F92" r:id="rId43" tooltip="Открыть страницу о продукте" display="https://pbprog.ru/tk/pi-1641"/>
    <hyperlink ref="F94" r:id="rId44" tooltip="Открыть страницу о продукте" display="https://pbprog.ru/tk/pi-1647"/>
    <hyperlink ref="F138" r:id="rId45" display="javascript:void(0);"/>
    <hyperlink ref="F142" r:id="rId46" tooltip="Открыть страницу о продукте" display="https://pbprog.ru/tk/pi-698"/>
    <hyperlink ref="F143" r:id="rId47" tooltip="Открыть страницу о продукте" display="https://pbprog.ru/tk/pi-39"/>
    <hyperlink ref="F144" r:id="rId48" tooltip="Открыть страницу о продукте" display="https://pbprog.ru/tk/pi-1653"/>
    <hyperlink ref="F145" r:id="rId49" tooltip="Открыть страницу о продукте" display="https://pbprog.ru/tk/pi-39"/>
    <hyperlink ref="F151" r:id="rId50" tooltip="Открыть страницу о продукте" display="https://pbprog.ru/tk/pi-1647"/>
    <hyperlink ref="F152" r:id="rId51" tooltip="Открыть страницу о продукте" display="https://pbprog.ru/tk/pi-1753"/>
    <hyperlink ref="F153" r:id="rId52" tooltip="Открыть страницу о продукте" display="https://pbprog.ru/tk/pi-805"/>
    <hyperlink ref="F154" r:id="rId53" tooltip="Открыть страницу о продукте" display="https://pbprog.ru/tk/pi-369"/>
    <hyperlink ref="F174" r:id="rId54" display="javascript:void(0);"/>
    <hyperlink ref="F177" r:id="rId55" tooltip="Открыть страницу о продукте" display="https://pbprog.ru/tk/pi-95"/>
    <hyperlink ref="F178" r:id="rId56" tooltip="Открыть страницу о продукте" display="https://pbprog.ru/tk/pi-102"/>
    <hyperlink ref="F179" r:id="rId57" tooltip="Открыть страницу о продукте" display="https://pbprog.ru/tk/pi-1179"/>
    <hyperlink ref="F180" r:id="rId58" tooltip="Открыть страницу о продукте" display="https://pbprog.ru/tk/pi-153"/>
    <hyperlink ref="F181" r:id="rId59" tooltip="Открыть страницу о продукте" display="https://pbprog.ru/tk/pi-1642"/>
    <hyperlink ref="F182" r:id="rId60" tooltip="Открыть страницу о продукте" display="https://pbprog.ru/tk/pi-1181"/>
    <hyperlink ref="F183" r:id="rId61" tooltip="Открыть страницу о продукте" display="https://pbprog.ru/tk/pi-1637"/>
    <hyperlink ref="F184" r:id="rId62" tooltip="Открыть страницу о продукте" display="https://pbprog.ru/tk/pi-1636"/>
    <hyperlink ref="F185" r:id="rId63" tooltip="Открыть страницу о продукте" display="https://pbprog.ru/tk/pi-39"/>
    <hyperlink ref="F192" r:id="rId64" tooltip="Открыть страницу о продукте" display="https://pbprog.ru/databases/foodstuffsschp/4/152.php"/>
    <hyperlink ref="F193" r:id="rId65" tooltip="Открыть страницу о продукте" display="https://pbprog.ru/databases/foodstuffsschp/4/152.php"/>
    <hyperlink ref="F194" r:id="rId66" tooltip="Открыть страницу о продукте" display="https://pbprog.ru/databases/foodstuffsschp/10/8.php"/>
    <hyperlink ref="F197" r:id="rId67" tooltip="Открыть страницу о продукте" display="https://pbprog.ru/databases/foodstuffsschp/12/314.php"/>
    <hyperlink ref="F198" r:id="rId68" tooltip="Открыть страницу о продукте" display="https://pbprog.ru/databases/foodstuffsschp/12/5.php"/>
    <hyperlink ref="F199" r:id="rId69" tooltip="Открыть страницу о продукте" display="https://pbprog.ru/databases/foodstuffsschp/9/19.php"/>
    <hyperlink ref="F200" r:id="rId70" tooltip="Открыть страницу о продукте" display="https://pbprog.ru/databases/foodstuffsschp/10/8.php"/>
    <hyperlink ref="F201" r:id="rId71" tooltip="Открыть страницу о продукте" display="https://pbprog.ru/databases/foodstuffsschp/13/118.php"/>
    <hyperlink ref="F206" r:id="rId72" tooltip="Открыть страницу о продукте" display="https://pbprog.ru/tk/pi-1643"/>
    <hyperlink ref="F207" r:id="rId73" tooltip="Открыть страницу о продукте" display="https://pbprog.ru/tk/pi-396"/>
    <hyperlink ref="F208" r:id="rId74" tooltip="Открыть страницу о продукте" display="https://pbprog.ru/tk/pi-61"/>
    <hyperlink ref="F209" r:id="rId75" tooltip="Открыть страницу о продукте" display="https://pbprog.ru/tk/pi-139"/>
    <hyperlink ref="F210" r:id="rId76" tooltip="Открыть страницу о продукте" display="https://pbprog.ru/tk/pi-689"/>
    <hyperlink ref="F211" r:id="rId77" tooltip="Открыть страницу о продукте" display="https://pbprog.ru/tk/pi-78"/>
    <hyperlink ref="F213" r:id="rId78" tooltip="Открыть страницу о продукте" display="https://pbprog.ru/tk/pi-1653"/>
    <hyperlink ref="F214" r:id="rId79" tooltip="Открыть страницу о продукте" display="https://pbprog.ru/tk/pi-148"/>
    <hyperlink ref="F215" r:id="rId80" tooltip="Открыть страницу о продукте" display="https://pbprog.ru/tk/pi-39"/>
    <hyperlink ref="F242" r:id="rId81" tooltip="Открыть страницу о продукте" display="https://pbprog.ru/tk/pi-253"/>
    <hyperlink ref="F243" r:id="rId82" tooltip="Открыть страницу о продукте" display="https://pbprog.ru/tk/pi-1651"/>
    <hyperlink ref="F244" r:id="rId83" tooltip="Открыть страницу о продукте" display="https://pbprog.ru/tk/pi-1159"/>
    <hyperlink ref="F245" r:id="rId84" tooltip="Открыть страницу о продукте" display="https://pbprog.ru/tk/pi-39"/>
    <hyperlink ref="F246" r:id="rId85" tooltip="Открыть страницу о продукте" display="https://pbprog.ru/tk/pi-1275"/>
    <hyperlink ref="F247" r:id="rId86" tooltip="Открыть страницу о продукте" display="https://pbprog.ru/tk/pi-1653"/>
    <hyperlink ref="F248" r:id="rId87" tooltip="Открыть страницу о продукте" display="https://pbprog.ru/tk/pi-327"/>
    <hyperlink ref="F249" r:id="rId88" tooltip="Открыть страницу о продукте" display="https://pbprog.ru/tk/pi-244"/>
    <hyperlink ref="F114" r:id="rId89" display="javascript:void(0);"/>
    <hyperlink ref="F120" r:id="rId90" tooltip="Открыть страницу о продукте" display="https://pbprog.ru/tk/pi-1620"/>
    <hyperlink ref="F121" r:id="rId91" tooltip="Открыть страницу о продукте" display="https://pbprog.ru/tk/pi-166"/>
    <hyperlink ref="F123" r:id="rId92" tooltip="Открыть страницу о продукте" display="https://pbprog.ru/tk/pi-39"/>
    <hyperlink ref="F124" r:id="rId93" tooltip="Открыть страницу о продукте" display="https://pbprog.ru/tk/pi-1159"/>
    <hyperlink ref="F125" r:id="rId94" tooltip="Открыть страницу о продукте" display="https://pbprog.ru/tk/pi-1651"/>
    <hyperlink ref="F126" r:id="rId95" tooltip="Открыть страницу о продукте" display="https://pbprog.ru/tk/pi-1653"/>
    <hyperlink ref="F128" r:id="rId96" tooltip="Открыть страницу о продукте" display="https://pbprog.ru/tk/pi-1335"/>
    <hyperlink ref="F129" r:id="rId97" tooltip="Открыть страницу о продукте" display="https://pbprog.ru/tk/pi-471"/>
    <hyperlink ref="F130" r:id="rId98" tooltip="Открыть страницу о продукте" display="https://pbprog.ru/tk/pi-1647"/>
    <hyperlink ref="F284" r:id="rId99" tooltip="Открыть страницу о продукте" display="https://pbprog.ru/tk/pi-244"/>
    <hyperlink ref="F285" r:id="rId100" tooltip="Открыть рецептуру блюда" display="https://pbprog.ru/tk/t1-35"/>
    <hyperlink ref="F286" r:id="rId101" tooltip="Открыть страницу о продукте" display="https://pbprog.ru/tk/pi-39"/>
    <hyperlink ref="F287" r:id="rId102" tooltip="Открыть страницу о продукте" display="https://pbprog.ru/tk/pi-102"/>
    <hyperlink ref="F288" r:id="rId103" tooltip="Открыть страницу о продукте" display="https://pbprog.ru/tk/pi-229"/>
    <hyperlink ref="F289" r:id="rId104" tooltip="Открыть страницу о продукте" display="https://pbprog.ru/tk/pi-206"/>
    <hyperlink ref="F290" r:id="rId105" tooltip="Открыть страницу о продукте" display="https://pbprog.ru/tk/pi-480"/>
    <hyperlink ref="F291" r:id="rId106" tooltip="Открыть страницу о продукте" display="https://pbprog.ru/tk/pi-166"/>
    <hyperlink ref="F292" r:id="rId107" tooltip="Открыть страницу о продукте" display="https://pbprog.ru/tk/pi-265"/>
    <hyperlink ref="F293" r:id="rId108" tooltip="Открыть страницу о продукте" display="https://pbprog.ru/tk/pi-256"/>
    <hyperlink ref="F294" r:id="rId109" tooltip="Открыть страницу о продукте" display="https://pbprog.ru/tk/pi-42"/>
    <hyperlink ref="F295" r:id="rId110" tooltip="Открыть страницу о продукте" display="https://pbprog.ru/tk/pi-964"/>
    <hyperlink ref="F296" r:id="rId111" tooltip="Открыть страницу о продукте" display="https://pbprog.ru/tk/pi-153"/>
    <hyperlink ref="F307" r:id="rId112" tooltip="Открыть страницу о продукте" display="https://pbprog.ru/tk/pi-1219"/>
    <hyperlink ref="F308" r:id="rId113" tooltip="Открыть страницу о продукте" display="https://pbprog.ru/tk/pi-39"/>
    <hyperlink ref="F309" r:id="rId114" tooltip="Открыть страницу о продукте" display="https://pbprog.ru/tk/pi-327"/>
    <hyperlink ref="F310" r:id="rId115" tooltip="Открыть страницу о продукте" display="https://pbprog.ru/tk/pi-1647"/>
    <hyperlink ref="F317" r:id="rId116" display="javascript:void(0);"/>
    <hyperlink ref="F322" r:id="rId117" tooltip="Открыть страницу о продукте" display="https://pbprog.ru/tk/pi-562"/>
    <hyperlink ref="F323" r:id="rId118" tooltip="Открыть страницу о продукте" display="https://pbprog.ru/tk/pi-561"/>
    <hyperlink ref="F324" r:id="rId119" tooltip="Открыть страницу о продукте" display="https://pbprog.ru/tk/pi-563"/>
    <hyperlink ref="F325" r:id="rId120" tooltip="Открыть страницу о продукте" display="https://pbprog.ru/tk/pi-564"/>
    <hyperlink ref="F326" r:id="rId121" tooltip="Открыть страницу о продукте" display="https://pbprog.ru/tk/pi-565"/>
    <hyperlink ref="F327" r:id="rId122" tooltip="Открыть страницу о продукте" display="https://pbprog.ru/tk/pi-571"/>
    <hyperlink ref="F328" r:id="rId123" tooltip="Открыть страницу о продукте" display="https://pbprog.ru/tk/pi-573"/>
    <hyperlink ref="F329" r:id="rId124" tooltip="Открыть страницу о продукте" display="https://pbprog.ru/tk/pi-1181"/>
    <hyperlink ref="F330" r:id="rId125" tooltip="Открыть страницу о продукте" display="https://pbprog.ru/tk/pi-153"/>
    <hyperlink ref="F331" r:id="rId126" tooltip="Открыть страницу о продукте" display="https://pbprog.ru/tk/pi-1642"/>
    <hyperlink ref="F332" r:id="rId127" tooltip="Открыть страницу о продукте" display="https://pbprog.ru/tk/pi-1182"/>
    <hyperlink ref="F362" r:id="rId128" display="javascript:void(0);"/>
    <hyperlink ref="F365" r:id="rId129" tooltip="Открыть страницу о продукте" display="https://pbprog.ru/tk/pi-166"/>
    <hyperlink ref="F366" r:id="rId130" tooltip="Открыть страницу о продукте" display="https://pbprog.ru/tk/pi-1183"/>
    <hyperlink ref="F367" r:id="rId131" tooltip="Открыть страницу о продукте" display="https://pbprog.ru/tk/pi-39"/>
    <hyperlink ref="F368" r:id="rId132" tooltip="Открыть страницу о продукте" display="https://pbprog.ru/tk/pi-1653"/>
    <hyperlink ref="F370" r:id="rId133" tooltip="Открыть страницу о продукте" display="https://pbprog.ru/tk/pi-1647"/>
    <hyperlink ref="F402" r:id="rId134" tooltip="Открыть страницу о продукте" display="https://pbprog.ru/tk/pi-349"/>
    <hyperlink ref="F403" r:id="rId135" tooltip="Открыть страницу о продукте" display="https://pbprog.ru/tk/pi-1800"/>
    <hyperlink ref="F404" r:id="rId136" tooltip="Открыть страницу о продукте" display="https://pbprog.ru/tk/pi-1224"/>
    <hyperlink ref="F405" r:id="rId137" tooltip="Открыть страницу о продукте" display="https://pbprog.ru/tk/pi-153"/>
    <hyperlink ref="F406" r:id="rId138" tooltip="Открыть страницу о продукте" display="https://pbprog.ru/tk/pi-1181"/>
    <hyperlink ref="F429" r:id="rId139" tooltip="Открыть страницу о продукте" display="https://pbprog.ru/tk/pi-102"/>
    <hyperlink ref="F430" r:id="rId140" tooltip="Открыть страницу о продукте" display="https://pbprog.ru/tk/pi-187"/>
    <hyperlink ref="F433" r:id="rId141" tooltip="Открыть страницу о продукте" display="https://pbprog.ru/tk/pi-1647"/>
    <hyperlink ref="F438" r:id="rId142" tooltip="Открыть страницу о продукте" display="https://pbprog.ru/tk/pi-176"/>
    <hyperlink ref="F439" r:id="rId143" tooltip="Открыть страницу о продукте" display="https://pbprog.ru/tk/pi-39"/>
    <hyperlink ref="F440" r:id="rId144" tooltip="Открыть страницу о продукте" display="https://pbprog.ru/tk/pi-964"/>
    <hyperlink ref="F441" r:id="rId145" tooltip="Открыть страницу о продукте" display="https://pbprog.ru/tk/pi-153"/>
    <hyperlink ref="F442" r:id="rId146" tooltip="Открыть страницу о продукте" display="https://pbprog.ru/tk/pi-244"/>
    <hyperlink ref="F443" r:id="rId147" tooltip="Открыть страницу о продукте" display="https://pbprog.ru/tk/pi-1653"/>
    <hyperlink ref="F444" r:id="rId148" tooltip="Открыть страницу о продукте" display="https://pbprog.ru/tk/pi-1184"/>
    <hyperlink ref="F481" r:id="rId149" tooltip="Открыть страницу о продукте" display="https://pbprog.ru/tk/pi-266"/>
    <hyperlink ref="F482" r:id="rId150" tooltip="Открыть страницу о продукте" display="https://pbprog.ru/tk/pi-1183"/>
    <hyperlink ref="F483" r:id="rId151" tooltip="Открыть страницу о продукте" display="https://pbprog.ru/tk/pi-39"/>
    <hyperlink ref="F484" r:id="rId152" tooltip="Открыть страницу о продукте" display="https://pbprog.ru/tk/pi-1653"/>
    <hyperlink ref="F485" r:id="rId153" tooltip="Открыть страницу о продукте" display="https://pbprog.ru/tk/pi-1184"/>
    <hyperlink ref="F487" r:id="rId154" tooltip="Открыть страницу о продукте" display="https://pbprog.ru/tk/pi-1647"/>
    <hyperlink ref="F523" r:id="rId155" tooltip="Открыть страницу о продукте" display="https://pbprog.ru/tk/pi-284"/>
    <hyperlink ref="F524" r:id="rId156" tooltip="Открыть страницу о продукте" display="https://pbprog.ru/tk/pi-95"/>
    <hyperlink ref="F525" r:id="rId157" tooltip="Открыть страницу о продукте" display="https://pbprog.ru/tk/pi-97"/>
    <hyperlink ref="F526" r:id="rId158" tooltip="Открыть страницу о продукте" display="https://pbprog.ru/tk/pi-102"/>
    <hyperlink ref="F527" r:id="rId159" tooltip="Открыть страницу о продукте" display="https://pbprog.ru/tk/pi-1179"/>
    <hyperlink ref="F528" r:id="rId160" tooltip="Открыть страницу о продукте" display="https://pbprog.ru/tk/pi-153"/>
    <hyperlink ref="F529" r:id="rId161" tooltip="Открыть страницу о продукте" display="https://pbprog.ru/tk/pi-1181"/>
    <hyperlink ref="F530" r:id="rId162" tooltip="Открыть страницу о продукте" display="https://pbprog.ru/tk/pi-1653"/>
    <hyperlink ref="F531" r:id="rId163" tooltip="Открыть страницу о продукте" display="https://pbprog.ru/tk/pi-1642"/>
    <hyperlink ref="F532" r:id="rId164" tooltip="Открыть страницу о продукте" display="https://pbprog.ru/tk/pi-39"/>
    <hyperlink ref="F533" r:id="rId165" tooltip="Открыть страницу о продукте" display="https://pbprog.ru/tk/pi-1637"/>
    <hyperlink ref="F537" r:id="rId166" tooltip="Открыть страницу о продукте" display="https://pbprog.ru/tk/pi-1204"/>
    <hyperlink ref="F538" r:id="rId167" tooltip="Открыть страницу о продукте" display="https://pbprog.ru/tk/pi-39"/>
    <hyperlink ref="F540" r:id="rId168" tooltip="Открыть страницу о продукте" display="https://pbprog.ru/tk/pi-1647"/>
    <hyperlink ref="F545" r:id="rId169" display="javascript:void(0);"/>
    <hyperlink ref="F553" r:id="rId170" tooltip="Открыть страницу о продукте" display="https://pbprog.ru/tk/pi-557"/>
    <hyperlink ref="F554" r:id="rId171" tooltip="Открыть страницу о продукте" display="https://pbprog.ru/tk/pi-558"/>
    <hyperlink ref="F555" r:id="rId172" tooltip="Открыть страницу о продукте" display="https://pbprog.ru/tk/pi-559"/>
    <hyperlink ref="F556" r:id="rId173" tooltip="Открыть страницу о продукте" display="https://pbprog.ru/tk/pi-571"/>
    <hyperlink ref="F557" r:id="rId174" tooltip="Открыть страницу о продукте" display="https://pbprog.ru/tk/pi-573"/>
    <hyperlink ref="F558" r:id="rId175" tooltip="Открыть страницу о продукте" display="https://pbprog.ru/tk/pi-577"/>
    <hyperlink ref="F559" r:id="rId176" tooltip="Открыть страницу о продукте" display="https://pbprog.ru/tk/pi-578"/>
    <hyperlink ref="F560" r:id="rId177" tooltip="Открыть страницу о продукте" display="https://pbprog.ru/tk/pi-1179"/>
    <hyperlink ref="F561" r:id="rId178" tooltip="Открыть страницу о продукте" display="https://pbprog.ru/tk/pi-153"/>
    <hyperlink ref="F562" r:id="rId179" tooltip="Открыть страницу о продукте" display="https://pbprog.ru/tk/pi-1181"/>
    <hyperlink ref="F563" r:id="rId180" tooltip="Открыть страницу о продукте" display="https://pbprog.ru/tk/pi-1642"/>
    <hyperlink ref="F564" r:id="rId181" tooltip="Открыть страницу о продукте" display="https://pbprog.ru/tk/pi-1182"/>
    <hyperlink ref="F648" r:id="rId182" display="javascript:void(0);"/>
    <hyperlink ref="F651" r:id="rId183" tooltip="Открыть страницу о продукте" display="https://pbprog.ru/tk/pi-95"/>
    <hyperlink ref="F652" r:id="rId184" tooltip="Открыть страницу о продукте" display="https://pbprog.ru/tk/pi-102"/>
    <hyperlink ref="F653" r:id="rId185" tooltip="Открыть страницу о продукте" display="https://pbprog.ru/tk/pi-1179"/>
    <hyperlink ref="F654" r:id="rId186" tooltip="Открыть страницу о продукте" display="https://pbprog.ru/tk/pi-153"/>
    <hyperlink ref="F655" r:id="rId187" tooltip="Открыть страницу о продукте" display="https://pbprog.ru/tk/pi-1642"/>
    <hyperlink ref="F656" r:id="rId188" tooltip="Открыть страницу о продукте" display="https://pbprog.ru/tk/pi-1181"/>
    <hyperlink ref="F657" r:id="rId189" tooltip="Открыть страницу о продукте" display="https://pbprog.ru/tk/pi-1637"/>
    <hyperlink ref="F658" r:id="rId190" tooltip="Открыть страницу о продукте" display="https://pbprog.ru/tk/pi-1636"/>
    <hyperlink ref="F659" r:id="rId191" tooltip="Открыть страницу о продукте" display="https://pbprog.ru/tk/pi-39"/>
    <hyperlink ref="F664" r:id="rId192" tooltip="Открыть страницу о продукте" display="https://pbprog.ru/tk/pi-1219"/>
    <hyperlink ref="F665" r:id="rId193" tooltip="Открыть страницу о продукте" display="https://pbprog.ru/tk/pi-39"/>
    <hyperlink ref="F666" r:id="rId194" tooltip="Открыть страницу о продукте" display="https://pbprog.ru/tk/pi-327"/>
    <hyperlink ref="F667" r:id="rId195" tooltip="Открыть страницу о продукте" display="https://pbprog.ru/tk/pi-1647"/>
    <hyperlink ref="F674" r:id="rId196" display="javascript:void(0);"/>
    <hyperlink ref="F677" r:id="rId197" tooltip="Открыть страницу о продукте" display="https://pbprog.ru/tk/pi-941"/>
    <hyperlink ref="F678" r:id="rId198" tooltip="Открыть страницу о продукте" display="https://pbprog.ru/tk/pi-931"/>
    <hyperlink ref="F679" r:id="rId199" tooltip="Открыть страницу о продукте" display="https://pbprog.ru/tk/pi-1794"/>
    <hyperlink ref="F680" r:id="rId200" tooltip="Открыть страницу о продукте" display="https://pbprog.ru/tk/pi-743"/>
    <hyperlink ref="F682" r:id="rId201" tooltip="Открыть рецептуру блюда" display="https://pbprog.ru/tk/t1-519"/>
    <hyperlink ref="F683" r:id="rId202" tooltip="Открыть рецептуру блюда" display="https://pbprog.ru/tk/t1-520"/>
    <hyperlink ref="F684" r:id="rId203" tooltip="Открыть рецептуру блюда" display="https://pbprog.ru/tk/t1-521"/>
    <hyperlink ref="F689" r:id="rId204" display="javascript:void(0);"/>
    <hyperlink ref="F692" r:id="rId205" tooltip="Открыть страницу о продукте" display="https://pbprog.ru/tk/pi-1335"/>
    <hyperlink ref="F693" r:id="rId206" tooltip="Открыть страницу о продукте" display="https://pbprog.ru/tk/pi-255"/>
    <hyperlink ref="F694" r:id="rId207" tooltip="Открыть страницу о продукте" display="https://pbprog.ru/tk/pi-39"/>
    <hyperlink ref="F695" r:id="rId208" tooltip="Открыть страницу о продукте" display="https://pbprog.ru/tk/pi-727"/>
    <hyperlink ref="F697" r:id="rId209" tooltip="Открыть страницу о продукте" display="https://pbprog.ru/tk/pi-327"/>
    <hyperlink ref="F733" r:id="rId210" display="javascript:void(0);"/>
    <hyperlink ref="F736" r:id="rId211" tooltip="Открыть страницу о продукте" display="https://pbprog.ru/tk/pi-1206"/>
    <hyperlink ref="F737" r:id="rId212" tooltip="Открыть страницу о продукте" display="https://pbprog.ru/tk/pi-39"/>
    <hyperlink ref="F738" r:id="rId213" tooltip="Открыть страницу о продукте" display="https://pbprog.ru/tk/pi-1183"/>
    <hyperlink ref="F739" r:id="rId214" tooltip="Открыть страницу о продукте" display="https://pbprog.ru/tk/pi-1653"/>
    <hyperlink ref="F741" r:id="rId215" tooltip="Открыть страницу о продукте" display="https://pbprog.ru/tk/pi-1647"/>
    <hyperlink ref="F782" r:id="rId216" tooltip="Открыть страницу о продукте" display="https://pbprog.ru/tk/pi-244"/>
    <hyperlink ref="F783" r:id="rId217" tooltip="Открыть рецептуру блюда" display="https://pbprog.ru/tk/t1-35"/>
    <hyperlink ref="F784" r:id="rId218" tooltip="Открыть страницу о продукте" display="https://pbprog.ru/tk/pi-39"/>
    <hyperlink ref="F785" r:id="rId219" tooltip="Открыть страницу о продукте" display="https://pbprog.ru/tk/pi-102"/>
    <hyperlink ref="F786" r:id="rId220" tooltip="Открыть страницу о продукте" display="https://pbprog.ru/tk/pi-229"/>
    <hyperlink ref="F787" r:id="rId221" tooltip="Открыть страницу о продукте" display="https://pbprog.ru/tk/pi-206"/>
    <hyperlink ref="F788" r:id="rId222" tooltip="Открыть страницу о продукте" display="https://pbprog.ru/tk/pi-480"/>
    <hyperlink ref="F789" r:id="rId223" tooltip="Открыть страницу о продукте" display="https://pbprog.ru/tk/pi-166"/>
    <hyperlink ref="F790" r:id="rId224" tooltip="Открыть страницу о продукте" display="https://pbprog.ru/tk/pi-265"/>
    <hyperlink ref="F791" r:id="rId225" tooltip="Открыть страницу о продукте" display="https://pbprog.ru/tk/pi-256"/>
    <hyperlink ref="F792" r:id="rId226" tooltip="Открыть страницу о продукте" display="https://pbprog.ru/tk/pi-42"/>
    <hyperlink ref="F793" r:id="rId227" tooltip="Открыть страницу о продукте" display="https://pbprog.ru/tk/pi-964"/>
    <hyperlink ref="F794" r:id="rId228" tooltip="Открыть страницу о продукте" display="https://pbprog.ru/tk/pi-153"/>
    <hyperlink ref="F810" r:id="rId229" tooltip="Открыть страницу о продукте" display="https://pbprog.ru/tk/pi-176"/>
    <hyperlink ref="F811" r:id="rId230" tooltip="Открыть страницу о продукте" display="https://pbprog.ru/tk/pi-805"/>
    <hyperlink ref="F812" r:id="rId231" tooltip="Открыть страницу о продукте" display="https://pbprog.ru/tk/pi-1651"/>
    <hyperlink ref="F813" r:id="rId232" tooltip="Открыть страницу о продукте" display="https://pbprog.ru/tk/pi-1184"/>
    <hyperlink ref="F814" r:id="rId233" tooltip="Открыть страницу о продукте" display="https://pbprog.ru/tk/pi-834"/>
    <hyperlink ref="F876" r:id="rId234" tooltip="Открыть страницу о продукте" display="https://pbprog.ru/tk/pi-102"/>
    <hyperlink ref="F877" r:id="rId235" tooltip="Открыть страницу о продукте" display="https://pbprog.ru/tk/pi-794"/>
    <hyperlink ref="F878" r:id="rId236" tooltip="Открыть страницу о продукте" display="https://pbprog.ru/tk/pi-1742"/>
    <hyperlink ref="F879" r:id="rId237" tooltip="Открыть страницу о продукте" display="https://pbprog.ru/tk/pi-1671"/>
    <hyperlink ref="F880" r:id="rId238" tooltip="Открыть рецептуру блюда" display="https://pbprog.ru/tk/tu-257"/>
    <hyperlink ref="F881" r:id="rId239" tooltip="Открыть страницу о продукте" display="https://pbprog.ru/tk/pi-791"/>
    <hyperlink ref="F882" r:id="rId240" tooltip="Открыть страницу о продукте" display="https://pbprog.ru/tk/pi-1179"/>
    <hyperlink ref="F884" r:id="rId241" tooltip="Открыть страницу о продукте" display="https://pbprog.ru/tk/pi-153"/>
    <hyperlink ref="F885" r:id="rId242" tooltip="Открыть страницу о продукте" display="https://pbprog.ru/tk/pi-1181"/>
    <hyperlink ref="F886" r:id="rId243" tooltip="Открыть рецептуру блюда" display="https://pbprog.ru/tk/tu-43"/>
    <hyperlink ref="F887" r:id="rId244" tooltip="Открыть страницу о продукте" display="https://pbprog.ru/tk/pi-1666"/>
    <hyperlink ref="F888" r:id="rId245" tooltip="Открыть страницу о продукте" display="https://pbprog.ru/tk/pi-1636"/>
    <hyperlink ref="F889" r:id="rId246" tooltip="Открыть страницу о продукте" display="https://pbprog.ru/tk/pi-39"/>
    <hyperlink ref="F890" r:id="rId247" tooltip="Открыть страницу о продукте" display="https://pbprog.ru/tk/pi-1741"/>
    <hyperlink ref="F891" r:id="rId248" tooltip="Открыть страницу о продукте" display="https://pbprog.ru/tk/pi-327"/>
    <hyperlink ref="F989" r:id="rId249" display="http://pbprog.ru/products/programs.php?SECTION_ID=122&amp;ELEMENT_ID=555"/>
    <hyperlink ref="F1007" r:id="rId250" display="javascript:void(0);"/>
    <hyperlink ref="F1010" r:id="rId251" tooltip="Открыть страницу о продукте" display="https://pbprog.ru/tk/pi-1204"/>
    <hyperlink ref="F1011" r:id="rId252" tooltip="Открыть страницу о продукте" display="https://pbprog.ru/tk/pi-39"/>
    <hyperlink ref="F1013" r:id="rId253" tooltip="Открыть страницу о продукте" display="https://pbprog.ru/tk/pi-1647"/>
    <hyperlink ref="F1019" r:id="rId254" display="javascript:void(0);"/>
    <hyperlink ref="F1024" r:id="rId255" tooltip="Открыть страницу о продукте" display="https://pbprog.ru/tk/pi-562"/>
    <hyperlink ref="F1025" r:id="rId256" tooltip="Открыть страницу о продукте" display="https://pbprog.ru/tk/pi-561"/>
    <hyperlink ref="F1026" r:id="rId257" tooltip="Открыть страницу о продукте" display="https://pbprog.ru/tk/pi-563"/>
    <hyperlink ref="F1027" r:id="rId258" tooltip="Открыть страницу о продукте" display="https://pbprog.ru/tk/pi-564"/>
    <hyperlink ref="F1028" r:id="rId259" tooltip="Открыть страницу о продукте" display="https://pbprog.ru/tk/pi-565"/>
    <hyperlink ref="F1029" r:id="rId260" tooltip="Открыть страницу о продукте" display="https://pbprog.ru/tk/pi-571"/>
    <hyperlink ref="F1030" r:id="rId261" tooltip="Открыть страницу о продукте" display="https://pbprog.ru/tk/pi-573"/>
    <hyperlink ref="F1031" r:id="rId262" tooltip="Открыть страницу о продукте" display="https://pbprog.ru/tk/pi-1181"/>
    <hyperlink ref="F1032" r:id="rId263" tooltip="Открыть страницу о продукте" display="https://pbprog.ru/tk/pi-153"/>
    <hyperlink ref="F1033" r:id="rId264" tooltip="Открыть страницу о продукте" display="https://pbprog.ru/tk/pi-1642"/>
    <hyperlink ref="F1034" r:id="rId265" tooltip="Открыть страницу о продукте" display="https://pbprog.ru/tk/pi-1182"/>
    <hyperlink ref="F1063" r:id="rId266" display="javascript:void(0);"/>
    <hyperlink ref="F1068" r:id="rId267" tooltip="Открыть страницу о продукте" display="https://pbprog.ru/tk/pi-266"/>
    <hyperlink ref="F1069" r:id="rId268" tooltip="Открыть страницу о продукте" display="https://pbprog.ru/tk/pi-1183"/>
    <hyperlink ref="F1070" r:id="rId269" tooltip="Открыть страницу о продукте" display="https://pbprog.ru/tk/pi-39"/>
    <hyperlink ref="F1071" r:id="rId270" tooltip="Открыть страницу о продукте" display="https://pbprog.ru/tk/pi-1653"/>
    <hyperlink ref="F1072" r:id="rId271" tooltip="Открыть страницу о продукте" display="https://pbprog.ru/tk/pi-1184"/>
    <hyperlink ref="F1074" r:id="rId272" tooltip="Открыть страницу о продукте" display="https://pbprog.ru/tk/pi-1647"/>
    <hyperlink ref="F1137" r:id="rId273" display="javascript:void(0);"/>
    <hyperlink ref="F1143" r:id="rId274" tooltip="Открыть страницу о продукте" display="https://pbprog.ru/tk/pi-941"/>
    <hyperlink ref="F1144" r:id="rId275" tooltip="Открыть страницу о продукте" display="https://pbprog.ru/tk/pi-931"/>
    <hyperlink ref="F1145" r:id="rId276" tooltip="Открыть страницу о продукте" display="https://pbprog.ru/tk/pi-208"/>
    <hyperlink ref="F1146" r:id="rId277" tooltip="Открыть страницу о продукте" display="https://pbprog.ru/tk/pi-1794"/>
    <hyperlink ref="F1147" r:id="rId278" tooltip="Открыть страницу о продукте" display="https://pbprog.ru/tk/pi-128"/>
    <hyperlink ref="F1148" r:id="rId279" tooltip="Открыть страницу о продукте" display="https://pbprog.ru/tk/pi-743"/>
    <hyperlink ref="F1150" r:id="rId280" tooltip="Открыть страницу о продукте" display="https://pbprog.ru/tk/pi-804"/>
    <hyperlink ref="F1151" r:id="rId281" tooltip="Открыть страницу о продукте" display="https://pbprog.ru/tk/pi-187"/>
    <hyperlink ref="F1152" r:id="rId282" tooltip="Открыть страницу о продукте" display="https://pbprog.ru/tk/pi-39"/>
    <hyperlink ref="F1153" r:id="rId283" tooltip="Открыть страницу о продукте" display="https://pbprog.ru/tk/pi-1641"/>
    <hyperlink ref="F1155" r:id="rId284" tooltip="Открыть страницу о продукте" display="https://pbprog.ru/tk/pi-1647"/>
    <hyperlink ref="F59" r:id="rId285" tooltip="Открыть рецептуру блюда" display="https://pbprog.ru/tk/tu-43"/>
    <hyperlink ref="F254" r:id="rId286" display="javascript:void(0);"/>
    <hyperlink ref="F258" r:id="rId287" tooltip="Открыть страницу о продукте" display="https://pbprog.ru/tk/pi-698"/>
    <hyperlink ref="F259" r:id="rId288" tooltip="Открыть страницу о продукте" display="https://pbprog.ru/tk/pi-39"/>
    <hyperlink ref="F260" r:id="rId289" tooltip="Открыть страницу о продукте" display="https://pbprog.ru/tk/pi-1653"/>
    <hyperlink ref="F265" r:id="rId290" tooltip="Открыть страницу о продукте" display="https://pbprog.ru/tk/pi-805"/>
    <hyperlink ref="F266" r:id="rId291" tooltip="Открыть страницу о продукте" display="https://pbprog.ru/tk/pi-369"/>
    <hyperlink ref="F297:F300" r:id="rId292" tooltip="Открыть страницу о продукте" display="https://pbprog.ru/tk/pi-153"/>
    <hyperlink ref="F376" r:id="rId293" tooltip="Открыть страницу о продукте" display="https://pbprog.ru/tk/pi-698"/>
    <hyperlink ref="F377" r:id="rId294" tooltip="Открыть страницу о продукте" display="https://pbprog.ru/tk/pi-39"/>
    <hyperlink ref="F383" r:id="rId295" tooltip="Открыть рецептуру блюда" display="https://pbprog.ru/tk/tu-496"/>
    <hyperlink ref="F384" r:id="rId296" tooltip="Открыть страницу о продукте" display="https://pbprog.ru/tk/pi-1653"/>
    <hyperlink ref="F385" r:id="rId297" tooltip="Открыть страницу о продукте" display="https://pbprog.ru/tk/pi-147"/>
    <hyperlink ref="F386" r:id="rId298" tooltip="Открыть страницу о продукте" display="https://pbprog.ru/tk/pi-39"/>
    <hyperlink ref="F267" r:id="rId299" tooltip="Открыть страницу о продукте" display="https://pbprog.ru/tk/pi-369"/>
    <hyperlink ref="F411" r:id="rId300" tooltip="Открыть страницу о продукте" display="https://pbprog.ru/tk/pi-102"/>
    <hyperlink ref="F412" r:id="rId301" tooltip="Открыть страницу о продукте" display="https://pbprog.ru/tk/pi-794"/>
    <hyperlink ref="F413" r:id="rId302" tooltip="Открыть страницу о продукте" display="https://pbprog.ru/tk/pi-1742"/>
    <hyperlink ref="F414" r:id="rId303" tooltip="Открыть страницу о продукте" display="https://pbprog.ru/tk/pi-1671"/>
    <hyperlink ref="F415" r:id="rId304" tooltip="Открыть рецептуру блюда" display="https://pbprog.ru/tk/tu-257"/>
    <hyperlink ref="F416" r:id="rId305" tooltip="Открыть страницу о продукте" display="https://pbprog.ru/tk/pi-791"/>
    <hyperlink ref="F417" r:id="rId306" tooltip="Открыть страницу о продукте" display="https://pbprog.ru/tk/pi-1179"/>
    <hyperlink ref="F418" r:id="rId307" tooltip="Открыть страницу о продукте" display="https://pbprog.ru/tk/pi-153"/>
    <hyperlink ref="F419" r:id="rId308" tooltip="Открыть страницу о продукте" display="https://pbprog.ru/tk/pi-1181"/>
    <hyperlink ref="F421" r:id="rId309" tooltip="Открыть страницу о продукте" display="https://pbprog.ru/tk/pi-1666"/>
    <hyperlink ref="F422" r:id="rId310" tooltip="Открыть страницу о продукте" display="https://pbprog.ru/tk/pi-1636"/>
    <hyperlink ref="F423" r:id="rId311" tooltip="Открыть страницу о продукте" display="https://pbprog.ru/tk/pi-39"/>
    <hyperlink ref="F424" r:id="rId312" tooltip="Открыть страницу о продукте" display="https://pbprog.ru/tk/pi-1741"/>
    <hyperlink ref="F425" r:id="rId313" tooltip="Открыть страницу о продукте" display="https://pbprog.ru/tk/pi-327"/>
    <hyperlink ref="F420" r:id="rId314" tooltip="Открыть рецептуру блюда" display="https://pbprog.ru/tk/tu-43"/>
    <hyperlink ref="F445" r:id="rId315" tooltip="Открыть страницу о продукте" display="https://pbprog.ru/tk/pi-1184"/>
    <hyperlink ref="F446" r:id="rId316" tooltip="Открыть страницу о продукте" display="https://pbprog.ru/tk/pi-1184"/>
    <hyperlink ref="F495" r:id="rId317" tooltip="Открыть страницу о продукте" display="https://pbprog.ru/tk/pi-698"/>
    <hyperlink ref="F496" r:id="rId318" tooltip="Открыть страницу о продукте" display="https://pbprog.ru/tk/pi-39"/>
    <hyperlink ref="F497" r:id="rId319" tooltip="Открыть страницу о продукте" display="https://pbprog.ru/tk/pi-1653"/>
    <hyperlink ref="F498" r:id="rId320" tooltip="Открыть страницу о продукте" display="https://pbprog.ru/tk/pi-39"/>
    <hyperlink ref="F504" r:id="rId321" tooltip="Открыть страницу о продукте" display="https://pbprog.ru/tk/pi-805"/>
    <hyperlink ref="F505" r:id="rId322" tooltip="Открыть страницу о продукте" display="https://pbprog.ru/tk/pi-369"/>
    <hyperlink ref="F506" r:id="rId323" tooltip="Открыть страницу о продукте" display="https://pbprog.ru/tk/pi-369"/>
    <hyperlink ref="F596" r:id="rId324" display="javascript:void(0);"/>
    <hyperlink ref="F602" r:id="rId325" tooltip="Открыть страницу о продукте" display="https://pbprog.ru/tk/pi-1620"/>
    <hyperlink ref="F603" r:id="rId326" tooltip="Открыть страницу о продукте" display="https://pbprog.ru/tk/pi-166"/>
    <hyperlink ref="F605" r:id="rId327" tooltip="Открыть страницу о продукте" display="https://pbprog.ru/tk/pi-39"/>
    <hyperlink ref="F606" r:id="rId328" tooltip="Открыть страницу о продукте" display="https://pbprog.ru/tk/pi-1159"/>
    <hyperlink ref="F607" r:id="rId329" tooltip="Открыть страницу о продукте" display="https://pbprog.ru/tk/pi-1651"/>
    <hyperlink ref="F608" r:id="rId330" tooltip="Открыть страницу о продукте" display="https://pbprog.ru/tk/pi-1653"/>
    <hyperlink ref="F610" r:id="rId331" tooltip="Открыть страницу о продукте" display="https://pbprog.ru/tk/pi-1335"/>
    <hyperlink ref="F611" r:id="rId332" tooltip="Открыть страницу о продукте" display="https://pbprog.ru/tk/pi-471"/>
    <hyperlink ref="F612" r:id="rId333" tooltip="Открыть страницу о продукте" display="https://pbprog.ru/tk/pi-1647"/>
    <hyperlink ref="F618" r:id="rId334" display="javascript:void(0);"/>
    <hyperlink ref="F622" r:id="rId335" tooltip="Открыть страницу о продукте" display="https://pbprog.ru/tk/pi-698"/>
    <hyperlink ref="F623" r:id="rId336" tooltip="Открыть страницу о продукте" display="https://pbprog.ru/tk/pi-39"/>
    <hyperlink ref="F624" r:id="rId337" tooltip="Открыть страницу о продукте" display="https://pbprog.ru/tk/pi-1653"/>
    <hyperlink ref="F747" r:id="rId338" tooltip="Открыть страницу о продукте" display="https://pbprog.ru/tk/pi-698"/>
    <hyperlink ref="F748" r:id="rId339" tooltip="Открыть страницу о продукте" display="https://pbprog.ru/tk/pi-39"/>
    <hyperlink ref="F754" r:id="rId340" tooltip="Открыть рецептуру блюда" display="https://pbprog.ru/tk/tu-496"/>
    <hyperlink ref="F755" r:id="rId341" tooltip="Открыть страницу о продукте" display="https://pbprog.ru/tk/pi-1653"/>
    <hyperlink ref="F756" r:id="rId342" tooltip="Открыть страницу о продукте" display="https://pbprog.ru/tk/pi-147"/>
    <hyperlink ref="F757" r:id="rId343" tooltip="Открыть страницу о продукте" display="https://pbprog.ru/tk/pi-39"/>
    <hyperlink ref="F763" r:id="rId344" tooltip="Открыть страницу о продукте" display="https://pbprog.ru/tk/pi-805"/>
    <hyperlink ref="F764" r:id="rId345" tooltip="Открыть страницу о продукте" display="https://pbprog.ru/tk/pi-369"/>
    <hyperlink ref="F765" r:id="rId346" tooltip="Открыть страницу о продукте" display="https://pbprog.ru/tk/pi-369"/>
    <hyperlink ref="F774" r:id="rId347" tooltip="Открыть страницу о продукте" display="https://pbprog.ru/tk/pi-349"/>
    <hyperlink ref="F775" r:id="rId348" tooltip="Открыть страницу о продукте" display="https://pbprog.ru/tk/pi-1800"/>
    <hyperlink ref="F776" r:id="rId349" tooltip="Открыть страницу о продукте" display="https://pbprog.ru/tk/pi-1224"/>
    <hyperlink ref="F777" r:id="rId350" tooltip="Открыть страницу о продукте" display="https://pbprog.ru/tk/pi-153"/>
    <hyperlink ref="F778" r:id="rId351" tooltip="Открыть страницу о продукте" display="https://pbprog.ru/tk/pi-1181"/>
    <hyperlink ref="F800" r:id="rId352" tooltip="Открыть страницу о продукте" display="https://pbprog.ru/tk/pi-102"/>
    <hyperlink ref="F801" r:id="rId353" tooltip="Открыть страницу о продукте" display="https://pbprog.ru/tk/pi-187"/>
    <hyperlink ref="F804" r:id="rId354" tooltip="Открыть страницу о продукте" display="https://pbprog.ru/tk/pi-1647"/>
    <hyperlink ref="F815:F816" r:id="rId355" tooltip="Открыть страницу о продукте" display="https://pbprog.ru/tk/pi-834"/>
    <hyperlink ref="F883" r:id="rId356" tooltip="Открыть страницу о продукте" display="https://pbprog.ru/tk/pi-1179"/>
    <hyperlink ref="F898" r:id="rId357" tooltip="Открыть страницу о продукте" display="https://pbprog.ru/databases/foodstuffsschp/4/152.php"/>
    <hyperlink ref="F899" r:id="rId358" tooltip="Открыть страницу о продукте" display="https://pbprog.ru/databases/foodstuffsschp/4/152.php"/>
    <hyperlink ref="F900" r:id="rId359" tooltip="Открыть страницу о продукте" display="https://pbprog.ru/databases/foodstuffsschp/10/8.php"/>
    <hyperlink ref="F903" r:id="rId360" tooltip="Открыть страницу о продукте" display="https://pbprog.ru/databases/foodstuffsschp/12/314.php"/>
    <hyperlink ref="F904" r:id="rId361" tooltip="Открыть страницу о продукте" display="https://pbprog.ru/databases/foodstuffsschp/12/5.php"/>
    <hyperlink ref="F905" r:id="rId362" tooltip="Открыть страницу о продукте" display="https://pbprog.ru/databases/foodstuffsschp/9/19.php"/>
    <hyperlink ref="F906" r:id="rId363" tooltip="Открыть страницу о продукте" display="https://pbprog.ru/databases/foodstuffsschp/10/8.php"/>
    <hyperlink ref="F907" r:id="rId364" tooltip="Открыть страницу о продукте" display="https://pbprog.ru/databases/foodstuffsschp/13/118.php"/>
    <hyperlink ref="F570" r:id="rId365" tooltip="Открыть страницу о продукте" display="https://pbprog.ru/tk/pi-1643"/>
    <hyperlink ref="F571" r:id="rId366" tooltip="Открыть страницу о продукте" display="https://pbprog.ru/tk/pi-396"/>
    <hyperlink ref="F572" r:id="rId367" tooltip="Открыть страницу о продукте" display="https://pbprog.ru/tk/pi-61"/>
    <hyperlink ref="F573" r:id="rId368" tooltip="Открыть страницу о продукте" display="https://pbprog.ru/tk/pi-139"/>
    <hyperlink ref="F574" r:id="rId369" tooltip="Открыть страницу о продукте" display="https://pbprog.ru/tk/pi-689"/>
    <hyperlink ref="F575" r:id="rId370" tooltip="Открыть страницу о продукте" display="https://pbprog.ru/tk/pi-78"/>
    <hyperlink ref="F577" r:id="rId371" tooltip="Открыть страницу о продукте" display="https://pbprog.ru/tk/pi-1653"/>
    <hyperlink ref="F578" r:id="rId372" tooltip="Открыть страницу о продукте" display="https://pbprog.ru/tk/pi-148"/>
    <hyperlink ref="F579" r:id="rId373" tooltip="Открыть страницу о продукте" display="https://pbprog.ru/tk/pi-39"/>
    <hyperlink ref="F913" r:id="rId374" tooltip="Открыть страницу о продукте" display="https://pbprog.ru/tk/pi-1643"/>
    <hyperlink ref="F914" r:id="rId375" tooltip="Открыть страницу о продукте" display="https://pbprog.ru/tk/pi-396"/>
    <hyperlink ref="F915" r:id="rId376" tooltip="Открыть страницу о продукте" display="https://pbprog.ru/tk/pi-61"/>
    <hyperlink ref="F916" r:id="rId377" tooltip="Открыть страницу о продукте" display="https://pbprog.ru/tk/pi-139"/>
    <hyperlink ref="F917" r:id="rId378" tooltip="Открыть страницу о продукте" display="https://pbprog.ru/tk/pi-689"/>
    <hyperlink ref="F918" r:id="rId379" tooltip="Открыть страницу о продукте" display="https://pbprog.ru/tk/pi-78"/>
    <hyperlink ref="F920" r:id="rId380" tooltip="Открыть страницу о продукте" display="https://pbprog.ru/tk/pi-1653"/>
    <hyperlink ref="F921" r:id="rId381" tooltip="Открыть страницу о продукте" display="https://pbprog.ru/tk/pi-148"/>
    <hyperlink ref="F922" r:id="rId382" tooltip="Открыть страницу о продукте" display="https://pbprog.ru/tk/pi-39"/>
    <hyperlink ref="F859" r:id="rId383" tooltip="Открыть страницу о продукте" display="https://pbprog.ru/tk/pi-39"/>
    <hyperlink ref="F858" r:id="rId384" tooltip="Открыть страницу о продукте" display="https://pbprog.ru/tk/pi-1653"/>
    <hyperlink ref="F857" r:id="rId385" tooltip="Открыть страницу о продукте" display="https://pbprog.ru/tk/pi-39"/>
    <hyperlink ref="F856" r:id="rId386" tooltip="Открыть страницу о продукте" display="https://pbprog.ru/tk/pi-698"/>
    <hyperlink ref="F852" r:id="rId387" display="javascript:void(0);"/>
    <hyperlink ref="F949" r:id="rId388" tooltip="Открыть страницу о продукте" display="https://pbprog.ru/tk/pi-253"/>
    <hyperlink ref="F950" r:id="rId389" tooltip="Открыть страницу о продукте" display="https://pbprog.ru/tk/pi-1651"/>
    <hyperlink ref="F951" r:id="rId390" tooltip="Открыть страницу о продукте" display="https://pbprog.ru/tk/pi-1159"/>
    <hyperlink ref="F952" r:id="rId391" tooltip="Открыть страницу о продукте" display="https://pbprog.ru/tk/pi-39"/>
    <hyperlink ref="F953" r:id="rId392" tooltip="Открыть страницу о продукте" display="https://pbprog.ru/tk/pi-1275"/>
    <hyperlink ref="F954" r:id="rId393" tooltip="Открыть страницу о продукте" display="https://pbprog.ru/tk/pi-1653"/>
    <hyperlink ref="F955" r:id="rId394" tooltip="Открыть страницу о продукте" display="https://pbprog.ru/tk/pi-327"/>
    <hyperlink ref="F956" r:id="rId395" tooltip="Открыть страницу о продукте" display="https://pbprog.ru/tk/pi-244"/>
    <hyperlink ref="F961" r:id="rId396" display="javascript:void(0);"/>
    <hyperlink ref="F965" r:id="rId397" tooltip="Открыть страницу о продукте" display="https://pbprog.ru/tk/pi-698"/>
    <hyperlink ref="F966" r:id="rId398" tooltip="Открыть страницу о продукте" display="https://pbprog.ru/tk/pi-39"/>
    <hyperlink ref="F967" r:id="rId399" tooltip="Открыть страницу о продукте" display="https://pbprog.ru/tk/pi-1653"/>
    <hyperlink ref="F972" r:id="rId400" tooltip="Открыть страницу о продукте" display="https://pbprog.ru/tk/pi-805"/>
    <hyperlink ref="F973" r:id="rId401" tooltip="Открыть страницу о продукте" display="https://pbprog.ru/tk/pi-369"/>
    <hyperlink ref="F974" r:id="rId402" tooltip="Открыть страницу о продукте" display="https://pbprog.ru/tk/pi-369"/>
    <hyperlink ref="F1081" r:id="rId403" tooltip="Открыть страницу о продукте" display="https://pbprog.ru/tk/pi-698"/>
    <hyperlink ref="F1082" r:id="rId404" tooltip="Открыть страницу о продукте" display="https://pbprog.ru/tk/pi-39"/>
    <hyperlink ref="F1088" r:id="rId405" tooltip="Открыть рецептуру блюда" display="https://pbprog.ru/tk/tu-496"/>
    <hyperlink ref="F1089" r:id="rId406" tooltip="Открыть страницу о продукте" display="https://pbprog.ru/tk/pi-1653"/>
    <hyperlink ref="F1090" r:id="rId407" tooltip="Открыть страницу о продукте" display="https://pbprog.ru/tk/pi-147"/>
    <hyperlink ref="F1091" r:id="rId408" tooltip="Открыть страницу о продукте" display="https://pbprog.ru/tk/pi-39"/>
    <hyperlink ref="F1105" r:id="rId409" tooltip="Открыть страницу о продукте" display="https://pbprog.ru/tk/pi-349"/>
    <hyperlink ref="F1106" r:id="rId410" tooltip="Открыть страницу о продукте" display="https://pbprog.ru/tk/pi-1800"/>
    <hyperlink ref="F1107" r:id="rId411" tooltip="Открыть страницу о продукте" display="https://pbprog.ru/tk/pi-1224"/>
    <hyperlink ref="F1108" r:id="rId412" tooltip="Открыть страницу о продукте" display="https://pbprog.ru/tk/pi-153"/>
    <hyperlink ref="F1109" r:id="rId413" tooltip="Открыть страницу о продукте" display="https://pbprog.ru/tk/pi-1181"/>
    <hyperlink ref="F1114" r:id="rId414" tooltip="Открыть страницу о продукте" display="https://pbprog.ru/tk/pi-284"/>
    <hyperlink ref="F1115" r:id="rId415" tooltip="Открыть страницу о продукте" display="https://pbprog.ru/tk/pi-95"/>
    <hyperlink ref="F1116" r:id="rId416" tooltip="Открыть страницу о продукте" display="https://pbprog.ru/tk/pi-97"/>
    <hyperlink ref="F1117" r:id="rId417" tooltip="Открыть страницу о продукте" display="https://pbprog.ru/tk/pi-102"/>
    <hyperlink ref="F1118" r:id="rId418" tooltip="Открыть страницу о продукте" display="https://pbprog.ru/tk/pi-1179"/>
    <hyperlink ref="F1119" r:id="rId419" tooltip="Открыть страницу о продукте" display="https://pbprog.ru/tk/pi-153"/>
    <hyperlink ref="F1120" r:id="rId420" tooltip="Открыть страницу о продукте" display="https://pbprog.ru/tk/pi-1181"/>
    <hyperlink ref="F1121" r:id="rId421" tooltip="Открыть страницу о продукте" display="https://pbprog.ru/tk/pi-1653"/>
    <hyperlink ref="F1122" r:id="rId422" tooltip="Открыть страницу о продукте" display="https://pbprog.ru/tk/pi-1642"/>
    <hyperlink ref="F1123" r:id="rId423" tooltip="Открыть страницу о продукте" display="https://pbprog.ru/tk/pi-39"/>
    <hyperlink ref="F1124" r:id="rId424" tooltip="Открыть страницу о продукте" display="https://pbprog.ru/tk/pi-1637"/>
    <hyperlink ref="F1129" r:id="rId425" tooltip="Открыть страницу о продукте" display="https://pbprog.ru/tk/pi-1219"/>
    <hyperlink ref="F1130" r:id="rId426" tooltip="Открыть страницу о продукте" display="https://pbprog.ru/tk/pi-39"/>
    <hyperlink ref="F1131" r:id="rId427" tooltip="Открыть страницу о продукте" display="https://pbprog.ru/tk/pi-327"/>
    <hyperlink ref="F1132" r:id="rId428" tooltip="Открыть страницу о продукте" display="https://pbprog.ru/tk/pi-1647"/>
    <hyperlink ref="F1156" r:id="rId429" tooltip="Открыть страницу о продукте" display="https://pbprog.ru/tk/pi-1647"/>
    <hyperlink ref="F476" r:id="rId430" display="javascript:void(0);"/>
    <hyperlink ref="F837" r:id="rId431" tooltip="Открыть страницу о продукте" display="https://pbprog.ru/tk/pi-1651"/>
    <hyperlink ref="F838" r:id="rId432" tooltip="Открыть страницу о продукте" display="https://pbprog.ru/tk/pi-484"/>
    <hyperlink ref="F839" r:id="rId433" tooltip="Открыть страницу о продукте" display="https://pbprog.ru/tk/pi-1183"/>
    <hyperlink ref="F840" r:id="rId434" tooltip="Открыть страницу о продукте" display="https://pbprog.ru/tk/pi-39"/>
    <hyperlink ref="F842" r:id="rId435" tooltip="Открыть страницу о продукте" display="https://pbprog.ru/tk/pi-1647"/>
    <hyperlink ref="F844" r:id="rId436" tooltip="Открыть страницу о продукте" display="https://pbprog.ru/tk/pi-1647"/>
  </hyperlinks>
  <pageMargins left="0.19685039370078741" right="0.19685039370078741" top="0.19685039370078741" bottom="0.19685039370078741" header="0.31496062992125984" footer="0.31496062992125984"/>
  <pageSetup paperSize="9" scale="40" fitToHeight="0" orientation="portrait" r:id="rId437"/>
  <drawing r:id="rId438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77"/>
  <sheetViews>
    <sheetView zoomScale="70" zoomScaleNormal="70" workbookViewId="0">
      <pane xSplit="5" ySplit="1" topLeftCell="F1086" activePane="bottomRight" state="frozen"/>
      <selection pane="topRight" activeCell="F1" sqref="F1"/>
      <selection pane="bottomLeft" activeCell="A2" sqref="A2"/>
      <selection pane="bottomRight" activeCell="G1187" sqref="G1187"/>
    </sheetView>
  </sheetViews>
  <sheetFormatPr defaultRowHeight="14.4" x14ac:dyDescent="0.3"/>
  <cols>
    <col min="1" max="1" width="6.33203125" customWidth="1"/>
    <col min="2" max="2" width="1.44140625" customWidth="1"/>
    <col min="3" max="4" width="0" hidden="1" customWidth="1"/>
    <col min="5" max="5" width="11.77734375" style="303" customWidth="1"/>
    <col min="6" max="6" width="59.77734375" style="303" customWidth="1"/>
    <col min="7" max="7" width="10.33203125" customWidth="1"/>
    <col min="8" max="8" width="9.6640625" customWidth="1"/>
    <col min="9" max="9" width="8.5546875" customWidth="1"/>
    <col min="11" max="11" width="11.6640625" style="275" customWidth="1"/>
    <col min="12" max="12" width="7.88671875" customWidth="1"/>
    <col min="13" max="13" width="12.44140625" customWidth="1"/>
    <col min="14" max="14" width="11.6640625" customWidth="1"/>
  </cols>
  <sheetData>
    <row r="1" spans="1:14" ht="15" thickBot="1" x14ac:dyDescent="0.35">
      <c r="A1" t="s">
        <v>244</v>
      </c>
      <c r="G1" s="254" t="s">
        <v>138</v>
      </c>
      <c r="H1" s="255" t="s">
        <v>139</v>
      </c>
      <c r="I1" s="256" t="s">
        <v>140</v>
      </c>
      <c r="J1" s="159" t="s">
        <v>141</v>
      </c>
      <c r="L1">
        <v>169</v>
      </c>
      <c r="M1" s="158">
        <f>(K3+K109+K235+K356+K470+K591+K727+K832+K942+K1057+K3+K109+K235+K356)/14</f>
        <v>168.68049778571429</v>
      </c>
      <c r="N1" s="284">
        <f>L1-M1</f>
        <v>0.31950221428570558</v>
      </c>
    </row>
    <row r="2" spans="1:14" ht="15" thickBot="1" x14ac:dyDescent="0.35"/>
    <row r="3" spans="1:14" s="273" customFormat="1" ht="21.6" thickBot="1" x14ac:dyDescent="0.45">
      <c r="E3" s="304"/>
      <c r="F3" s="464" t="s">
        <v>127</v>
      </c>
      <c r="I3" s="274"/>
      <c r="K3" s="463">
        <f>K6+K16+K33+K36+K39+K47+K66+K78+K97+K100+K104+K106</f>
        <v>211.34009500000002</v>
      </c>
    </row>
    <row r="4" spans="1:14" ht="21.6" thickBot="1" x14ac:dyDescent="0.35">
      <c r="A4" t="e">
        <f>(G28+G126+G213+G247+G344+G381+G443+G484+#REF!+G577+G607+G623+G707+G739+G748+#REF!+G858+G959+G1047+G1071+G1086+G1121+G1161)/10</f>
        <v>#REF!</v>
      </c>
      <c r="E4" s="447" t="s">
        <v>453</v>
      </c>
      <c r="F4" s="446" t="s">
        <v>446</v>
      </c>
      <c r="I4" s="96"/>
      <c r="K4" s="277"/>
    </row>
    <row r="5" spans="1:14" ht="16.2" thickBot="1" x14ac:dyDescent="0.35">
      <c r="A5" t="s">
        <v>217</v>
      </c>
      <c r="F5" s="306" t="s">
        <v>136</v>
      </c>
      <c r="I5" s="96"/>
      <c r="K5" s="277"/>
    </row>
    <row r="6" spans="1:14" ht="16.2" thickBot="1" x14ac:dyDescent="0.35">
      <c r="F6" s="307" t="s">
        <v>137</v>
      </c>
      <c r="G6" s="106" t="s">
        <v>138</v>
      </c>
      <c r="H6" s="107" t="s">
        <v>139</v>
      </c>
      <c r="I6" s="108" t="s">
        <v>140</v>
      </c>
      <c r="J6" s="109" t="s">
        <v>141</v>
      </c>
      <c r="K6" s="449">
        <f>J7+J9+J12+J14</f>
        <v>50.740900000000003</v>
      </c>
    </row>
    <row r="7" spans="1:14" ht="16.2" thickBot="1" x14ac:dyDescent="0.35">
      <c r="F7" s="308" t="s">
        <v>142</v>
      </c>
      <c r="G7" s="111">
        <v>123.08</v>
      </c>
      <c r="H7" s="112">
        <v>123.08</v>
      </c>
      <c r="I7" s="113">
        <v>300</v>
      </c>
      <c r="J7" s="114">
        <f>G7*I7/1000</f>
        <v>36.923999999999999</v>
      </c>
      <c r="K7" s="450"/>
      <c r="M7" s="158">
        <f>J7+J125+J243+J606+J812+J837+J955</f>
        <v>80.779999999999987</v>
      </c>
      <c r="N7">
        <f>G7+G125+G243+G606+G812+G837+G955</f>
        <v>371.28</v>
      </c>
    </row>
    <row r="8" spans="1:14" ht="16.2" thickBot="1" x14ac:dyDescent="0.35">
      <c r="F8" s="308" t="s">
        <v>143</v>
      </c>
      <c r="G8" s="111">
        <v>138</v>
      </c>
      <c r="H8" s="112">
        <v>138</v>
      </c>
      <c r="I8" s="113"/>
      <c r="J8" s="114"/>
      <c r="K8" s="450"/>
    </row>
    <row r="9" spans="1:14" ht="16.2" thickBot="1" x14ac:dyDescent="0.35">
      <c r="F9" s="308" t="s">
        <v>144</v>
      </c>
      <c r="G9" s="111">
        <v>76.92</v>
      </c>
      <c r="H9" s="112">
        <v>76.92</v>
      </c>
      <c r="I9" s="113">
        <v>57.5</v>
      </c>
      <c r="J9" s="114">
        <f>G9*I9/1000</f>
        <v>4.4229000000000003</v>
      </c>
      <c r="K9" s="450"/>
    </row>
    <row r="10" spans="1:14" ht="16.2" thickBot="1" x14ac:dyDescent="0.35">
      <c r="F10" s="308" t="s">
        <v>145</v>
      </c>
      <c r="G10" s="111">
        <v>51.7</v>
      </c>
      <c r="H10" s="112">
        <v>51.7</v>
      </c>
      <c r="I10" s="113"/>
      <c r="J10" s="114"/>
      <c r="K10" s="450"/>
    </row>
    <row r="11" spans="1:14" ht="16.2" thickBot="1" x14ac:dyDescent="0.35">
      <c r="F11" s="309" t="s">
        <v>146</v>
      </c>
      <c r="G11" s="116" t="s">
        <v>147</v>
      </c>
      <c r="H11" s="117">
        <v>190</v>
      </c>
      <c r="I11" s="113"/>
      <c r="J11" s="114"/>
      <c r="K11" s="450"/>
    </row>
    <row r="12" spans="1:14" ht="16.2" thickBot="1" x14ac:dyDescent="0.35">
      <c r="F12" s="308" t="s">
        <v>148</v>
      </c>
      <c r="G12" s="111">
        <v>7.7</v>
      </c>
      <c r="H12" s="112">
        <v>7.7</v>
      </c>
      <c r="I12" s="113">
        <v>610</v>
      </c>
      <c r="J12" s="114">
        <f>G12*I12/1000</f>
        <v>4.6970000000000001</v>
      </c>
      <c r="K12" s="450"/>
    </row>
    <row r="13" spans="1:14" ht="16.2" thickBot="1" x14ac:dyDescent="0.35">
      <c r="F13" s="309" t="s">
        <v>149</v>
      </c>
      <c r="G13" s="116" t="s">
        <v>147</v>
      </c>
      <c r="H13" s="117">
        <v>183</v>
      </c>
      <c r="I13" s="113"/>
      <c r="J13" s="114"/>
      <c r="K13" s="450"/>
    </row>
    <row r="14" spans="1:14" ht="16.2" thickBot="1" x14ac:dyDescent="0.35">
      <c r="F14" s="308" t="s">
        <v>148</v>
      </c>
      <c r="G14" s="111">
        <v>7.7</v>
      </c>
      <c r="H14" s="112">
        <v>7.7</v>
      </c>
      <c r="I14" s="113">
        <v>610</v>
      </c>
      <c r="J14" s="114">
        <f>G14*I14/1000</f>
        <v>4.6970000000000001</v>
      </c>
      <c r="K14" s="450"/>
    </row>
    <row r="15" spans="1:14" ht="15.6" x14ac:dyDescent="0.3">
      <c r="F15" s="310"/>
      <c r="I15" s="96"/>
      <c r="K15" s="450"/>
    </row>
    <row r="16" spans="1:14" ht="21" x14ac:dyDescent="0.3">
      <c r="F16" s="445" t="s">
        <v>448</v>
      </c>
      <c r="G16" s="119"/>
      <c r="H16" s="119"/>
      <c r="I16" s="120"/>
      <c r="J16" s="121"/>
      <c r="K16" s="449">
        <f>J23</f>
        <v>6.2090000000000005</v>
      </c>
    </row>
    <row r="17" spans="5:11" ht="15.6" x14ac:dyDescent="0.3">
      <c r="E17"/>
      <c r="F17" s="613" t="s">
        <v>151</v>
      </c>
      <c r="G17" s="613"/>
      <c r="H17" s="613"/>
      <c r="I17" s="613"/>
      <c r="J17" s="613"/>
      <c r="K17" s="451"/>
    </row>
    <row r="18" spans="5:11" ht="16.2" thickBot="1" x14ac:dyDescent="0.35">
      <c r="E18"/>
      <c r="F18" s="312" t="s">
        <v>136</v>
      </c>
      <c r="G18" s="119"/>
      <c r="H18" s="119"/>
      <c r="I18" s="120"/>
      <c r="J18" s="121"/>
      <c r="K18" s="450"/>
    </row>
    <row r="19" spans="5:11" ht="16.2" thickBot="1" x14ac:dyDescent="0.35">
      <c r="E19"/>
      <c r="F19" s="313" t="s">
        <v>137</v>
      </c>
      <c r="G19" s="124" t="s">
        <v>138</v>
      </c>
      <c r="H19" s="125" t="s">
        <v>139</v>
      </c>
      <c r="I19" s="120"/>
      <c r="J19" s="121"/>
      <c r="K19" s="450"/>
    </row>
    <row r="20" spans="5:11" ht="16.2" thickBot="1" x14ac:dyDescent="0.35">
      <c r="E20"/>
      <c r="F20" s="314" t="s">
        <v>153</v>
      </c>
      <c r="G20" s="127">
        <v>1</v>
      </c>
      <c r="H20" s="128">
        <v>1</v>
      </c>
      <c r="I20" s="120" t="s">
        <v>449</v>
      </c>
      <c r="J20" s="129">
        <f>G20*I20/1000</f>
        <v>0.65</v>
      </c>
      <c r="K20" s="450"/>
    </row>
    <row r="21" spans="5:11" ht="16.2" thickBot="1" x14ac:dyDescent="0.35">
      <c r="E21"/>
      <c r="F21" s="314" t="s">
        <v>155</v>
      </c>
      <c r="G21" s="127">
        <v>54</v>
      </c>
      <c r="H21" s="128">
        <v>54</v>
      </c>
      <c r="I21" s="120"/>
      <c r="J21" s="121"/>
      <c r="K21" s="450"/>
    </row>
    <row r="22" spans="5:11" ht="15.6" x14ac:dyDescent="0.3">
      <c r="E22"/>
      <c r="F22" s="315"/>
      <c r="G22" s="131"/>
      <c r="H22" s="131"/>
      <c r="I22" s="120"/>
      <c r="J22" s="121"/>
      <c r="K22" s="450"/>
    </row>
    <row r="23" spans="5:11" ht="21" x14ac:dyDescent="0.3">
      <c r="E23"/>
      <c r="F23" s="445" t="s">
        <v>499</v>
      </c>
      <c r="G23" s="119"/>
      <c r="H23" s="119"/>
      <c r="I23" s="120"/>
      <c r="J23" s="133">
        <f>J27+J28+J29</f>
        <v>6.2090000000000005</v>
      </c>
      <c r="K23" s="450"/>
    </row>
    <row r="24" spans="5:11" ht="15.6" x14ac:dyDescent="0.3">
      <c r="E24"/>
      <c r="F24" s="613" t="s">
        <v>151</v>
      </c>
      <c r="G24" s="613"/>
      <c r="H24" s="613"/>
      <c r="I24" s="613"/>
      <c r="J24" s="613"/>
      <c r="K24" s="450"/>
    </row>
    <row r="25" spans="5:11" ht="16.2" thickBot="1" x14ac:dyDescent="0.35">
      <c r="E25"/>
      <c r="F25" s="312" t="s">
        <v>136</v>
      </c>
      <c r="G25" s="119"/>
      <c r="H25" s="119"/>
      <c r="I25" s="120"/>
      <c r="J25" s="121"/>
      <c r="K25" s="450"/>
    </row>
    <row r="26" spans="5:11" ht="16.2" thickBot="1" x14ac:dyDescent="0.35">
      <c r="E26"/>
      <c r="F26" s="313" t="s">
        <v>137</v>
      </c>
      <c r="G26" s="124" t="s">
        <v>138</v>
      </c>
      <c r="H26" s="125" t="s">
        <v>139</v>
      </c>
      <c r="I26" s="120"/>
      <c r="J26" s="121"/>
      <c r="K26" s="450"/>
    </row>
    <row r="27" spans="5:11" ht="16.2" thickBot="1" x14ac:dyDescent="0.35">
      <c r="E27"/>
      <c r="F27" s="314" t="s">
        <v>500</v>
      </c>
      <c r="G27" s="134" t="s">
        <v>147</v>
      </c>
      <c r="H27" s="128">
        <v>50</v>
      </c>
      <c r="I27" s="120"/>
      <c r="J27" s="135">
        <f>J20</f>
        <v>0.65</v>
      </c>
      <c r="K27" s="450"/>
    </row>
    <row r="28" spans="5:11" ht="16.2" thickBot="1" x14ac:dyDescent="0.35">
      <c r="E28"/>
      <c r="F28" s="314" t="s">
        <v>158</v>
      </c>
      <c r="G28" s="127">
        <v>15</v>
      </c>
      <c r="H28" s="128">
        <v>15</v>
      </c>
      <c r="I28" s="120" t="s">
        <v>450</v>
      </c>
      <c r="J28" s="135">
        <f>G28*I28/1000</f>
        <v>1.095</v>
      </c>
      <c r="K28" s="450"/>
    </row>
    <row r="29" spans="5:11" ht="16.2" thickBot="1" x14ac:dyDescent="0.35">
      <c r="E29"/>
      <c r="F29" s="314" t="s">
        <v>160</v>
      </c>
      <c r="G29" s="127">
        <v>8</v>
      </c>
      <c r="H29" s="128">
        <v>7</v>
      </c>
      <c r="I29" s="120" t="s">
        <v>451</v>
      </c>
      <c r="J29" s="135">
        <f>G29*I29/1000</f>
        <v>4.4640000000000004</v>
      </c>
      <c r="K29" s="450"/>
    </row>
    <row r="30" spans="5:11" ht="16.2" thickBot="1" x14ac:dyDescent="0.35">
      <c r="E30"/>
      <c r="F30" s="314" t="s">
        <v>155</v>
      </c>
      <c r="G30" s="127">
        <v>150</v>
      </c>
      <c r="H30" s="128">
        <v>150</v>
      </c>
      <c r="I30" s="120"/>
      <c r="J30" s="121"/>
      <c r="K30" s="450"/>
    </row>
    <row r="31" spans="5:11" ht="15.6" x14ac:dyDescent="0.3">
      <c r="E31"/>
      <c r="F31" s="317"/>
      <c r="G31" s="137"/>
      <c r="H31" s="137"/>
      <c r="I31" s="120"/>
      <c r="J31" s="129"/>
      <c r="K31" s="450"/>
    </row>
    <row r="32" spans="5:11" ht="21" x14ac:dyDescent="0.3">
      <c r="E32"/>
      <c r="F32" s="454" t="s">
        <v>447</v>
      </c>
      <c r="G32" s="137"/>
      <c r="H32" s="137"/>
      <c r="I32" s="120"/>
      <c r="J32" s="129"/>
      <c r="K32" s="450"/>
    </row>
    <row r="33" spans="5:11" ht="15.6" x14ac:dyDescent="0.3">
      <c r="E33"/>
      <c r="F33" s="318" t="s">
        <v>58</v>
      </c>
      <c r="G33" s="139">
        <v>60</v>
      </c>
      <c r="H33" s="139">
        <v>60</v>
      </c>
      <c r="I33" s="120" t="s">
        <v>452</v>
      </c>
      <c r="J33" s="129">
        <f>G33*I33/1000</f>
        <v>3.0054000000000003</v>
      </c>
      <c r="K33" s="449">
        <f>J33</f>
        <v>3.0054000000000003</v>
      </c>
    </row>
    <row r="34" spans="5:11" ht="15.6" x14ac:dyDescent="0.3">
      <c r="J34" s="129"/>
      <c r="K34" s="452"/>
    </row>
    <row r="35" spans="5:11" ht="21" x14ac:dyDescent="0.4">
      <c r="F35" s="455" t="s">
        <v>542</v>
      </c>
      <c r="J35" s="129"/>
      <c r="K35" s="452"/>
    </row>
    <row r="36" spans="5:11" ht="15.6" x14ac:dyDescent="0.3">
      <c r="E36"/>
      <c r="F36" s="303" t="s">
        <v>436</v>
      </c>
      <c r="G36">
        <v>130</v>
      </c>
      <c r="I36">
        <v>342</v>
      </c>
      <c r="J36" s="129">
        <f t="shared" ref="J36" si="0">G36*I36/1000</f>
        <v>44.46</v>
      </c>
      <c r="K36" s="453">
        <f>G36*I36/1000</f>
        <v>44.46</v>
      </c>
    </row>
    <row r="37" spans="5:11" ht="15.6" x14ac:dyDescent="0.3">
      <c r="K37" s="452"/>
    </row>
    <row r="38" spans="5:11" ht="16.2" thickBot="1" x14ac:dyDescent="0.35">
      <c r="K38" s="452"/>
    </row>
    <row r="39" spans="5:11" ht="21.6" thickBot="1" x14ac:dyDescent="0.35">
      <c r="E39" s="447" t="s">
        <v>455</v>
      </c>
      <c r="F39" s="456" t="s">
        <v>456</v>
      </c>
      <c r="K39" s="453">
        <f>J41+J42+J44+J45</f>
        <v>11.818800000000001</v>
      </c>
    </row>
    <row r="40" spans="5:11" ht="16.2" thickBot="1" x14ac:dyDescent="0.35">
      <c r="E40"/>
      <c r="F40" s="320" t="s">
        <v>137</v>
      </c>
      <c r="G40" s="106" t="s">
        <v>138</v>
      </c>
      <c r="H40" s="107" t="s">
        <v>139</v>
      </c>
      <c r="K40" s="452"/>
    </row>
    <row r="41" spans="5:11" ht="16.2" thickBot="1" x14ac:dyDescent="0.35">
      <c r="E41"/>
      <c r="F41" s="321" t="s">
        <v>246</v>
      </c>
      <c r="G41" s="111">
        <v>68.400000000000006</v>
      </c>
      <c r="H41" s="112">
        <v>57.6</v>
      </c>
      <c r="I41">
        <v>90</v>
      </c>
      <c r="J41">
        <f>G41*I41/1000</f>
        <v>6.1560000000000006</v>
      </c>
      <c r="K41" s="452"/>
    </row>
    <row r="42" spans="5:11" ht="16.2" thickBot="1" x14ac:dyDescent="0.35">
      <c r="E42"/>
      <c r="F42" s="321" t="s">
        <v>247</v>
      </c>
      <c r="G42" s="111">
        <v>52.8</v>
      </c>
      <c r="H42" s="112">
        <v>42</v>
      </c>
      <c r="I42">
        <v>85</v>
      </c>
      <c r="J42">
        <f t="shared" ref="J42:J45" si="1">G42*I42/1000</f>
        <v>4.4880000000000004</v>
      </c>
      <c r="K42" s="452"/>
    </row>
    <row r="43" spans="5:11" ht="16.2" thickBot="1" x14ac:dyDescent="0.35">
      <c r="E43"/>
      <c r="F43" s="321" t="s">
        <v>248</v>
      </c>
      <c r="G43" s="111">
        <v>18</v>
      </c>
      <c r="H43" s="112">
        <v>14.4</v>
      </c>
      <c r="K43" s="452"/>
    </row>
    <row r="44" spans="5:11" ht="16.2" thickBot="1" x14ac:dyDescent="0.35">
      <c r="E44"/>
      <c r="F44" s="321" t="s">
        <v>249</v>
      </c>
      <c r="G44" s="111">
        <v>16.8</v>
      </c>
      <c r="H44" s="112">
        <v>14.4</v>
      </c>
      <c r="I44">
        <v>21</v>
      </c>
      <c r="J44">
        <f t="shared" si="1"/>
        <v>0.3528</v>
      </c>
      <c r="K44" s="452"/>
    </row>
    <row r="45" spans="5:11" ht="16.2" thickBot="1" x14ac:dyDescent="0.35">
      <c r="E45"/>
      <c r="F45" s="321" t="s">
        <v>250</v>
      </c>
      <c r="G45" s="111">
        <v>6</v>
      </c>
      <c r="H45" s="112">
        <v>6</v>
      </c>
      <c r="I45">
        <v>137</v>
      </c>
      <c r="J45">
        <f t="shared" si="1"/>
        <v>0.82199999999999995</v>
      </c>
      <c r="K45" s="452"/>
    </row>
    <row r="46" spans="5:11" ht="15.6" x14ac:dyDescent="0.3">
      <c r="K46" s="452"/>
    </row>
    <row r="47" spans="5:11" ht="21" x14ac:dyDescent="0.3">
      <c r="E47"/>
      <c r="F47" s="456" t="s">
        <v>251</v>
      </c>
      <c r="K47" s="453">
        <f>J50+J53+J56+J57+J58+J63+J64</f>
        <v>3.8220000000000005</v>
      </c>
    </row>
    <row r="48" spans="5:11" ht="16.2" thickBot="1" x14ac:dyDescent="0.35">
      <c r="E48"/>
      <c r="F48" s="322" t="s">
        <v>252</v>
      </c>
      <c r="K48" s="452"/>
    </row>
    <row r="49" spans="5:11" ht="16.2" thickBot="1" x14ac:dyDescent="0.35">
      <c r="E49"/>
      <c r="F49" s="323" t="s">
        <v>137</v>
      </c>
      <c r="G49" s="419" t="s">
        <v>138</v>
      </c>
      <c r="H49" s="420" t="s">
        <v>139</v>
      </c>
      <c r="I49" s="421"/>
      <c r="J49" s="421"/>
      <c r="K49" s="452"/>
    </row>
    <row r="50" spans="5:11" ht="16.2" thickBot="1" x14ac:dyDescent="0.35">
      <c r="E50"/>
      <c r="F50" s="321" t="s">
        <v>253</v>
      </c>
      <c r="G50" s="422">
        <v>100</v>
      </c>
      <c r="H50" s="423">
        <v>75</v>
      </c>
      <c r="I50" s="421">
        <v>27</v>
      </c>
      <c r="J50" s="421">
        <f>G50*I50/1000</f>
        <v>2.7</v>
      </c>
      <c r="K50" s="452"/>
    </row>
    <row r="51" spans="5:11" ht="16.2" thickBot="1" x14ac:dyDescent="0.35">
      <c r="E51"/>
      <c r="F51" s="321" t="s">
        <v>254</v>
      </c>
      <c r="G51" s="422">
        <v>2</v>
      </c>
      <c r="H51" s="423">
        <v>2</v>
      </c>
      <c r="I51" s="421"/>
      <c r="J51" s="421"/>
      <c r="K51" s="452"/>
    </row>
    <row r="52" spans="5:11" ht="16.2" thickBot="1" x14ac:dyDescent="0.35">
      <c r="E52"/>
      <c r="F52" s="321" t="s">
        <v>255</v>
      </c>
      <c r="G52" s="422">
        <v>2</v>
      </c>
      <c r="H52" s="423">
        <v>2</v>
      </c>
      <c r="I52" s="421"/>
      <c r="J52" s="421"/>
      <c r="K52" s="452"/>
    </row>
    <row r="53" spans="5:11" ht="16.2" thickBot="1" x14ac:dyDescent="0.35">
      <c r="E53"/>
      <c r="F53" s="321" t="s">
        <v>256</v>
      </c>
      <c r="G53" s="422">
        <v>2</v>
      </c>
      <c r="H53" s="423">
        <v>2</v>
      </c>
      <c r="I53" s="421">
        <v>59</v>
      </c>
      <c r="J53" s="421">
        <f>G53*I53/1000</f>
        <v>0.11799999999999999</v>
      </c>
      <c r="K53" s="452"/>
    </row>
    <row r="54" spans="5:11" ht="16.2" thickBot="1" x14ac:dyDescent="0.35">
      <c r="E54"/>
      <c r="F54" s="321" t="s">
        <v>257</v>
      </c>
      <c r="G54" s="424" t="s">
        <v>147</v>
      </c>
      <c r="H54" s="423">
        <v>2</v>
      </c>
      <c r="I54" s="421"/>
      <c r="J54" s="421"/>
      <c r="K54" s="452"/>
    </row>
    <row r="55" spans="5:11" ht="16.2" thickBot="1" x14ac:dyDescent="0.35">
      <c r="E55"/>
      <c r="F55" s="321" t="s">
        <v>258</v>
      </c>
      <c r="G55" s="422">
        <v>2</v>
      </c>
      <c r="H55" s="423">
        <v>2</v>
      </c>
      <c r="I55" s="421"/>
      <c r="J55" s="421"/>
      <c r="K55" s="452"/>
    </row>
    <row r="56" spans="5:11" ht="16.2" thickBot="1" x14ac:dyDescent="0.35">
      <c r="E56"/>
      <c r="F56" s="321" t="s">
        <v>259</v>
      </c>
      <c r="G56" s="422">
        <v>12.5</v>
      </c>
      <c r="H56" s="423">
        <v>10</v>
      </c>
      <c r="I56" s="421">
        <v>30</v>
      </c>
      <c r="J56" s="421">
        <f>G56*I56/1000</f>
        <v>0.375</v>
      </c>
      <c r="K56" s="452"/>
    </row>
    <row r="57" spans="5:11" ht="16.2" thickBot="1" x14ac:dyDescent="0.35">
      <c r="E57"/>
      <c r="F57" s="321" t="s">
        <v>260</v>
      </c>
      <c r="G57" s="422">
        <v>12</v>
      </c>
      <c r="H57" s="423">
        <v>10</v>
      </c>
      <c r="I57" s="421">
        <v>21</v>
      </c>
      <c r="J57" s="421">
        <f>G57*I57/1000</f>
        <v>0.252</v>
      </c>
      <c r="K57" s="452"/>
    </row>
    <row r="58" spans="5:11" ht="16.2" thickBot="1" x14ac:dyDescent="0.35">
      <c r="E58"/>
      <c r="F58" s="321" t="s">
        <v>250</v>
      </c>
      <c r="G58" s="422">
        <v>2.5</v>
      </c>
      <c r="H58" s="423">
        <v>2.5</v>
      </c>
      <c r="I58" s="421">
        <v>137</v>
      </c>
      <c r="J58" s="421">
        <f>G58*I58/1000</f>
        <v>0.34250000000000003</v>
      </c>
      <c r="K58" s="452"/>
    </row>
    <row r="59" spans="5:11" ht="16.2" thickBot="1" x14ac:dyDescent="0.35">
      <c r="E59"/>
      <c r="F59" s="457" t="s">
        <v>261</v>
      </c>
      <c r="G59" s="422" t="s">
        <v>147</v>
      </c>
      <c r="H59" s="423">
        <v>175</v>
      </c>
      <c r="I59" s="421"/>
      <c r="J59" s="421"/>
      <c r="K59" s="452"/>
    </row>
    <row r="60" spans="5:11" ht="16.2" thickBot="1" x14ac:dyDescent="0.35">
      <c r="E60"/>
      <c r="F60" s="321" t="s">
        <v>262</v>
      </c>
      <c r="G60" s="422">
        <v>175</v>
      </c>
      <c r="H60" s="423">
        <v>175</v>
      </c>
      <c r="I60" s="421"/>
      <c r="J60" s="421"/>
      <c r="K60" s="452"/>
    </row>
    <row r="61" spans="5:11" ht="16.2" thickBot="1" x14ac:dyDescent="0.35">
      <c r="E61"/>
      <c r="F61" s="321" t="s">
        <v>263</v>
      </c>
      <c r="G61" s="422">
        <v>175</v>
      </c>
      <c r="H61" s="423">
        <v>175</v>
      </c>
      <c r="I61" s="421"/>
      <c r="J61" s="421"/>
      <c r="K61" s="452"/>
    </row>
    <row r="62" spans="5:11" ht="16.2" thickBot="1" x14ac:dyDescent="0.35">
      <c r="E62"/>
      <c r="F62" s="321" t="s">
        <v>145</v>
      </c>
      <c r="G62" s="422">
        <v>175</v>
      </c>
      <c r="H62" s="423">
        <v>175</v>
      </c>
      <c r="I62" s="421"/>
      <c r="J62" s="421"/>
      <c r="K62" s="452"/>
    </row>
    <row r="63" spans="5:11" ht="16.2" thickBot="1" x14ac:dyDescent="0.35">
      <c r="E63"/>
      <c r="F63" s="321" t="s">
        <v>264</v>
      </c>
      <c r="G63" s="422">
        <v>0.01</v>
      </c>
      <c r="H63" s="423">
        <v>0.01</v>
      </c>
      <c r="I63" s="425">
        <v>900</v>
      </c>
      <c r="J63" s="421">
        <f>G63*I63/1000</f>
        <v>8.9999999999999993E-3</v>
      </c>
      <c r="K63" s="452"/>
    </row>
    <row r="64" spans="5:11" ht="16.2" thickBot="1" x14ac:dyDescent="0.35">
      <c r="E64"/>
      <c r="F64" s="321" t="s">
        <v>265</v>
      </c>
      <c r="G64" s="422">
        <v>1.5</v>
      </c>
      <c r="H64" s="423">
        <v>1.5</v>
      </c>
      <c r="I64" s="421">
        <v>17</v>
      </c>
      <c r="J64" s="421">
        <f>G64*I64/1000</f>
        <v>2.5499999999999998E-2</v>
      </c>
      <c r="K64" s="452"/>
    </row>
    <row r="65" spans="5:11" ht="15.6" x14ac:dyDescent="0.3">
      <c r="K65" s="452"/>
    </row>
    <row r="66" spans="5:11" ht="21" x14ac:dyDescent="0.3">
      <c r="E66"/>
      <c r="F66" s="456" t="s">
        <v>266</v>
      </c>
      <c r="K66" s="453">
        <f>J73+J76</f>
        <v>14.23</v>
      </c>
    </row>
    <row r="67" spans="5:11" ht="15.6" x14ac:dyDescent="0.3">
      <c r="E67"/>
      <c r="F67" s="324" t="s">
        <v>267</v>
      </c>
      <c r="K67" s="452"/>
    </row>
    <row r="68" spans="5:11" ht="15.6" x14ac:dyDescent="0.3">
      <c r="E68"/>
      <c r="F68" s="324" t="s">
        <v>166</v>
      </c>
      <c r="K68" s="452"/>
    </row>
    <row r="69" spans="5:11" ht="15.6" x14ac:dyDescent="0.3">
      <c r="K69" s="452"/>
    </row>
    <row r="70" spans="5:11" ht="15.6" x14ac:dyDescent="0.3">
      <c r="E70"/>
      <c r="F70" s="325" t="s">
        <v>167</v>
      </c>
      <c r="K70" s="452"/>
    </row>
    <row r="71" spans="5:11" ht="16.2" thickBot="1" x14ac:dyDescent="0.35">
      <c r="E71"/>
      <c r="F71" s="322" t="s">
        <v>136</v>
      </c>
      <c r="K71" s="452"/>
    </row>
    <row r="72" spans="5:11" ht="16.2" thickBot="1" x14ac:dyDescent="0.35">
      <c r="E72"/>
      <c r="F72" s="323" t="s">
        <v>137</v>
      </c>
      <c r="G72" s="419" t="s">
        <v>138</v>
      </c>
      <c r="H72" s="420" t="s">
        <v>139</v>
      </c>
      <c r="I72" s="421"/>
      <c r="J72" s="421"/>
      <c r="K72" s="452"/>
    </row>
    <row r="73" spans="5:11" ht="16.2" thickBot="1" x14ac:dyDescent="0.35">
      <c r="E73"/>
      <c r="F73" s="321" t="s">
        <v>269</v>
      </c>
      <c r="G73" s="422">
        <v>92</v>
      </c>
      <c r="H73" s="423">
        <v>92</v>
      </c>
      <c r="I73" s="421">
        <v>95</v>
      </c>
      <c r="J73" s="421">
        <f>G73*I73/1000</f>
        <v>8.74</v>
      </c>
      <c r="K73" s="452"/>
    </row>
    <row r="74" spans="5:11" ht="16.2" thickBot="1" x14ac:dyDescent="0.35">
      <c r="E74"/>
      <c r="F74" s="321" t="s">
        <v>155</v>
      </c>
      <c r="G74" s="422">
        <v>136</v>
      </c>
      <c r="H74" s="423">
        <v>136</v>
      </c>
      <c r="I74" s="421"/>
      <c r="J74" s="421"/>
      <c r="K74" s="452"/>
    </row>
    <row r="75" spans="5:11" ht="16.2" thickBot="1" x14ac:dyDescent="0.35">
      <c r="E75"/>
      <c r="F75" s="326" t="s">
        <v>270</v>
      </c>
      <c r="G75" s="424" t="s">
        <v>147</v>
      </c>
      <c r="H75" s="426">
        <v>192</v>
      </c>
      <c r="I75" s="421"/>
      <c r="J75" s="421"/>
      <c r="K75" s="452"/>
    </row>
    <row r="76" spans="5:11" ht="16.2" thickBot="1" x14ac:dyDescent="0.35">
      <c r="E76"/>
      <c r="F76" s="321" t="s">
        <v>148</v>
      </c>
      <c r="G76" s="422">
        <v>9</v>
      </c>
      <c r="H76" s="423">
        <v>9</v>
      </c>
      <c r="I76" s="421">
        <v>610</v>
      </c>
      <c r="J76" s="421">
        <f>G76*I76/1000</f>
        <v>5.49</v>
      </c>
      <c r="K76" s="452"/>
    </row>
    <row r="77" spans="5:11" ht="15.6" x14ac:dyDescent="0.3">
      <c r="K77" s="452"/>
    </row>
    <row r="78" spans="5:11" ht="21" x14ac:dyDescent="0.3">
      <c r="E78"/>
      <c r="F78" s="456" t="s">
        <v>271</v>
      </c>
      <c r="K78" s="453">
        <f>J86+J89+J90+J92+J94</f>
        <v>38.040395000000004</v>
      </c>
    </row>
    <row r="79" spans="5:11" ht="15.6" x14ac:dyDescent="0.3">
      <c r="E79"/>
      <c r="F79" s="328" t="s">
        <v>272</v>
      </c>
      <c r="K79" s="452"/>
    </row>
    <row r="80" spans="5:11" ht="15.6" x14ac:dyDescent="0.3">
      <c r="E80"/>
      <c r="F80" s="328" t="s">
        <v>166</v>
      </c>
      <c r="K80" s="452"/>
    </row>
    <row r="81" spans="5:11" ht="15.6" x14ac:dyDescent="0.3">
      <c r="K81" s="452"/>
    </row>
    <row r="82" spans="5:11" ht="15.6" x14ac:dyDescent="0.3">
      <c r="E82"/>
      <c r="F82" s="325" t="s">
        <v>167</v>
      </c>
      <c r="K82" s="452"/>
    </row>
    <row r="83" spans="5:11" ht="16.2" thickBot="1" x14ac:dyDescent="0.35">
      <c r="E83"/>
      <c r="F83" s="329" t="s">
        <v>273</v>
      </c>
      <c r="K83" s="452"/>
    </row>
    <row r="84" spans="5:11" ht="16.2" thickBot="1" x14ac:dyDescent="0.35">
      <c r="E84"/>
      <c r="F84" s="320" t="s">
        <v>137</v>
      </c>
      <c r="G84" s="106" t="s">
        <v>138</v>
      </c>
      <c r="H84" s="107" t="s">
        <v>139</v>
      </c>
      <c r="K84" s="452"/>
    </row>
    <row r="85" spans="5:11" ht="16.2" thickBot="1" x14ac:dyDescent="0.35">
      <c r="E85"/>
      <c r="F85" s="321" t="s">
        <v>274</v>
      </c>
      <c r="G85" s="111">
        <v>100</v>
      </c>
      <c r="H85" s="459">
        <v>73.75</v>
      </c>
      <c r="K85" s="452"/>
    </row>
    <row r="86" spans="5:11" ht="16.2" thickBot="1" x14ac:dyDescent="0.35">
      <c r="E86"/>
      <c r="F86" s="321" t="s">
        <v>275</v>
      </c>
      <c r="G86" s="111">
        <v>87</v>
      </c>
      <c r="H86" s="459">
        <v>73.75</v>
      </c>
      <c r="I86">
        <v>360.36</v>
      </c>
      <c r="J86" s="158">
        <f>G86*I86/1000</f>
        <v>31.351320000000001</v>
      </c>
      <c r="K86" s="452"/>
    </row>
    <row r="87" spans="5:11" ht="16.2" thickBot="1" x14ac:dyDescent="0.35">
      <c r="E87"/>
      <c r="F87" s="321" t="s">
        <v>276</v>
      </c>
      <c r="G87" s="458">
        <v>112.5</v>
      </c>
      <c r="H87" s="459">
        <v>73.75</v>
      </c>
      <c r="K87" s="452"/>
    </row>
    <row r="88" spans="5:11" ht="16.2" thickBot="1" x14ac:dyDescent="0.35">
      <c r="E88"/>
      <c r="F88" s="330" t="s">
        <v>277</v>
      </c>
      <c r="G88" s="116" t="s">
        <v>147</v>
      </c>
      <c r="H88" s="258" t="s">
        <v>147</v>
      </c>
      <c r="K88" s="452"/>
    </row>
    <row r="89" spans="5:11" ht="16.2" thickBot="1" x14ac:dyDescent="0.35">
      <c r="E89"/>
      <c r="F89" s="321" t="s">
        <v>278</v>
      </c>
      <c r="G89" s="111">
        <v>17.5</v>
      </c>
      <c r="H89" s="259">
        <v>17.5</v>
      </c>
      <c r="I89">
        <v>50.09</v>
      </c>
      <c r="J89" s="158">
        <f>G89*I89/1000</f>
        <v>0.87657499999999999</v>
      </c>
      <c r="K89" s="452"/>
    </row>
    <row r="90" spans="5:11" ht="16.2" thickBot="1" x14ac:dyDescent="0.35">
      <c r="E90"/>
      <c r="F90" s="321" t="s">
        <v>279</v>
      </c>
      <c r="G90" s="111">
        <v>23.5</v>
      </c>
      <c r="H90" s="112">
        <v>23.5</v>
      </c>
      <c r="J90" s="158">
        <f>G90*I90/1000</f>
        <v>0</v>
      </c>
      <c r="K90" s="452"/>
    </row>
    <row r="91" spans="5:11" ht="16.2" thickBot="1" x14ac:dyDescent="0.35">
      <c r="E91"/>
      <c r="F91" s="321" t="s">
        <v>145</v>
      </c>
      <c r="G91" s="111">
        <v>23.5</v>
      </c>
      <c r="H91" s="112">
        <v>23.5</v>
      </c>
      <c r="K91" s="452"/>
    </row>
    <row r="92" spans="5:11" ht="16.2" thickBot="1" x14ac:dyDescent="0.35">
      <c r="E92"/>
      <c r="F92" s="321" t="s">
        <v>280</v>
      </c>
      <c r="G92" s="111">
        <v>10</v>
      </c>
      <c r="H92" s="112">
        <v>10</v>
      </c>
      <c r="I92">
        <v>200</v>
      </c>
      <c r="J92" s="158">
        <f>G92*I92/1000</f>
        <v>2</v>
      </c>
      <c r="K92" s="452"/>
    </row>
    <row r="93" spans="5:11" ht="16.2" thickBot="1" x14ac:dyDescent="0.35">
      <c r="E93"/>
      <c r="F93" s="330" t="s">
        <v>281</v>
      </c>
      <c r="G93" s="116" t="s">
        <v>147</v>
      </c>
      <c r="H93" s="117">
        <v>123.75</v>
      </c>
      <c r="K93" s="452"/>
    </row>
    <row r="94" spans="5:11" ht="16.2" thickBot="1" x14ac:dyDescent="0.35">
      <c r="E94"/>
      <c r="F94" s="321" t="s">
        <v>148</v>
      </c>
      <c r="G94" s="460">
        <v>6.25</v>
      </c>
      <c r="H94" s="112">
        <v>6.25</v>
      </c>
      <c r="I94">
        <v>610</v>
      </c>
      <c r="J94" s="158">
        <f>G94*I94/1000</f>
        <v>3.8125</v>
      </c>
      <c r="K94" s="452"/>
    </row>
    <row r="95" spans="5:11" ht="15.6" x14ac:dyDescent="0.3">
      <c r="K95" s="452"/>
    </row>
    <row r="96" spans="5:11" ht="21" x14ac:dyDescent="0.4">
      <c r="F96" s="455" t="s">
        <v>458</v>
      </c>
      <c r="K96" s="452"/>
    </row>
    <row r="97" spans="5:11" ht="15.6" x14ac:dyDescent="0.3">
      <c r="E97"/>
      <c r="F97" s="303" t="s">
        <v>282</v>
      </c>
      <c r="G97" s="159">
        <v>200</v>
      </c>
      <c r="H97" s="159"/>
      <c r="I97">
        <v>60</v>
      </c>
      <c r="K97" s="453">
        <f>G97*I97/1000</f>
        <v>12</v>
      </c>
    </row>
    <row r="98" spans="5:11" ht="15.6" x14ac:dyDescent="0.3">
      <c r="K98" s="452"/>
    </row>
    <row r="99" spans="5:11" ht="21" x14ac:dyDescent="0.4">
      <c r="F99" s="455" t="s">
        <v>533</v>
      </c>
      <c r="K99" s="452"/>
    </row>
    <row r="100" spans="5:11" ht="15.6" x14ac:dyDescent="0.3">
      <c r="E100"/>
      <c r="F100" s="303" t="s">
        <v>14</v>
      </c>
      <c r="G100" s="461">
        <v>60</v>
      </c>
      <c r="I100">
        <v>32.630000000000003</v>
      </c>
      <c r="K100" s="453">
        <f>G100*I100/1000</f>
        <v>1.9578000000000002</v>
      </c>
    </row>
    <row r="101" spans="5:11" ht="15.6" x14ac:dyDescent="0.3">
      <c r="K101" s="452"/>
    </row>
    <row r="102" spans="5:11" ht="15.6" x14ac:dyDescent="0.3">
      <c r="K102" s="452"/>
    </row>
    <row r="103" spans="5:11" ht="21.6" thickBot="1" x14ac:dyDescent="0.45">
      <c r="F103" s="455" t="s">
        <v>540</v>
      </c>
      <c r="K103" s="452"/>
    </row>
    <row r="104" spans="5:11" ht="15" thickBot="1" x14ac:dyDescent="0.35">
      <c r="E104" s="447" t="s">
        <v>532</v>
      </c>
      <c r="F104" s="303" t="s">
        <v>525</v>
      </c>
      <c r="G104">
        <v>207</v>
      </c>
      <c r="H104">
        <v>200</v>
      </c>
      <c r="I104">
        <v>59.4</v>
      </c>
      <c r="K104" s="521">
        <f>G104*I104/1000</f>
        <v>12.2958</v>
      </c>
    </row>
    <row r="105" spans="5:11" x14ac:dyDescent="0.3">
      <c r="E105"/>
      <c r="K105" s="508"/>
    </row>
    <row r="106" spans="5:11" x14ac:dyDescent="0.3">
      <c r="E106"/>
      <c r="F106" s="303" t="s">
        <v>526</v>
      </c>
      <c r="G106">
        <v>100</v>
      </c>
      <c r="I106">
        <v>12.76</v>
      </c>
      <c r="K106" s="507">
        <v>12.76</v>
      </c>
    </row>
    <row r="107" spans="5:11" ht="11.4" customHeight="1" x14ac:dyDescent="0.3">
      <c r="K107" s="452"/>
    </row>
    <row r="108" spans="5:11" ht="15.6" customHeight="1" thickBot="1" x14ac:dyDescent="0.35">
      <c r="K108" s="452"/>
    </row>
    <row r="109" spans="5:11" s="272" customFormat="1" ht="21.6" thickBot="1" x14ac:dyDescent="0.45">
      <c r="E109" s="331"/>
      <c r="F109" s="464" t="s">
        <v>163</v>
      </c>
      <c r="K109" s="462">
        <f>K118+K132+K135+K148+K158+K161+K170+K187+K204+K218+K222+K233</f>
        <v>177.96323719999998</v>
      </c>
    </row>
    <row r="110" spans="5:11" ht="15" thickBot="1" x14ac:dyDescent="0.35"/>
    <row r="111" spans="5:11" ht="21.6" thickBot="1" x14ac:dyDescent="0.35">
      <c r="E111" s="447" t="s">
        <v>453</v>
      </c>
      <c r="F111" s="456" t="s">
        <v>460</v>
      </c>
      <c r="I111" s="414"/>
      <c r="J111" s="158"/>
      <c r="K111" s="277"/>
    </row>
    <row r="112" spans="5:11" x14ac:dyDescent="0.3">
      <c r="F112" s="332" t="s">
        <v>129</v>
      </c>
      <c r="I112" s="96"/>
      <c r="K112" s="277"/>
    </row>
    <row r="113" spans="5:11" x14ac:dyDescent="0.3">
      <c r="F113" s="310"/>
      <c r="I113" s="96"/>
      <c r="K113" s="277"/>
    </row>
    <row r="114" spans="5:11" x14ac:dyDescent="0.3">
      <c r="F114" s="333" t="s">
        <v>130</v>
      </c>
      <c r="I114" s="96"/>
      <c r="K114" s="277"/>
    </row>
    <row r="115" spans="5:11" x14ac:dyDescent="0.3">
      <c r="F115" s="334" t="s">
        <v>131</v>
      </c>
      <c r="I115" s="96"/>
      <c r="K115" s="277"/>
    </row>
    <row r="116" spans="5:11" x14ac:dyDescent="0.3">
      <c r="F116" s="334" t="s">
        <v>132</v>
      </c>
      <c r="I116" s="96"/>
      <c r="K116" s="277"/>
    </row>
    <row r="117" spans="5:11" x14ac:dyDescent="0.3">
      <c r="F117" s="332" t="s">
        <v>206</v>
      </c>
      <c r="I117" s="96"/>
      <c r="K117" s="277"/>
    </row>
    <row r="118" spans="5:11" ht="16.2" thickBot="1" x14ac:dyDescent="0.35">
      <c r="F118" s="306" t="s">
        <v>136</v>
      </c>
      <c r="I118" s="96"/>
      <c r="J118" s="158"/>
      <c r="K118" s="278">
        <f>J120+J121+J123+J124+J125+J126+J128+J129+J130</f>
        <v>61.731180000000002</v>
      </c>
    </row>
    <row r="119" spans="5:11" ht="15" thickBot="1" x14ac:dyDescent="0.35">
      <c r="F119" s="307" t="s">
        <v>137</v>
      </c>
      <c r="G119" s="106" t="s">
        <v>138</v>
      </c>
      <c r="H119" s="107" t="s">
        <v>139</v>
      </c>
      <c r="I119" s="211" t="s">
        <v>140</v>
      </c>
      <c r="J119" s="212" t="s">
        <v>141</v>
      </c>
      <c r="K119" s="277"/>
    </row>
    <row r="120" spans="5:11" ht="15" thickBot="1" x14ac:dyDescent="0.35">
      <c r="F120" s="335" t="s">
        <v>168</v>
      </c>
      <c r="G120" s="111">
        <v>188</v>
      </c>
      <c r="H120" s="112">
        <v>186</v>
      </c>
      <c r="I120" s="214">
        <v>260</v>
      </c>
      <c r="J120" s="215">
        <f>I120*G120/1000</f>
        <v>48.88</v>
      </c>
      <c r="K120" s="277"/>
    </row>
    <row r="121" spans="5:11" ht="15" thickBot="1" x14ac:dyDescent="0.35">
      <c r="F121" s="335" t="s">
        <v>169</v>
      </c>
      <c r="G121" s="111">
        <v>12.94</v>
      </c>
      <c r="H121" s="112">
        <v>12.94</v>
      </c>
      <c r="I121" s="142">
        <v>40</v>
      </c>
      <c r="J121" s="215">
        <f t="shared" ref="J121:J124" si="2">I121*G121/1000</f>
        <v>0.51760000000000006</v>
      </c>
      <c r="K121" s="277"/>
    </row>
    <row r="122" spans="5:11" ht="15" thickBot="1" x14ac:dyDescent="0.35">
      <c r="F122" s="335" t="s">
        <v>461</v>
      </c>
      <c r="G122" s="111">
        <v>16</v>
      </c>
      <c r="H122" s="112">
        <v>16</v>
      </c>
      <c r="I122" s="142"/>
      <c r="J122" s="215">
        <f t="shared" si="2"/>
        <v>0</v>
      </c>
      <c r="K122" s="277"/>
    </row>
    <row r="123" spans="5:11" ht="15" thickBot="1" x14ac:dyDescent="0.35">
      <c r="F123" s="335" t="s">
        <v>155</v>
      </c>
      <c r="G123" s="111">
        <v>48</v>
      </c>
      <c r="H123" s="112">
        <v>48</v>
      </c>
      <c r="I123" s="113"/>
      <c r="J123" s="215">
        <f t="shared" si="2"/>
        <v>0</v>
      </c>
      <c r="K123" s="277"/>
    </row>
    <row r="124" spans="5:11" ht="15" customHeight="1" thickBot="1" x14ac:dyDescent="0.35">
      <c r="F124" s="335" t="s">
        <v>207</v>
      </c>
      <c r="G124" s="111">
        <v>48</v>
      </c>
      <c r="H124" s="112">
        <v>48</v>
      </c>
      <c r="I124" s="156">
        <v>57.5</v>
      </c>
      <c r="J124" s="215">
        <f t="shared" si="2"/>
        <v>2.76</v>
      </c>
      <c r="K124" s="277"/>
    </row>
    <row r="125" spans="5:11" ht="15" thickBot="1" x14ac:dyDescent="0.35">
      <c r="F125" s="335" t="s">
        <v>142</v>
      </c>
      <c r="G125" s="111">
        <v>6</v>
      </c>
      <c r="H125" s="112">
        <v>6</v>
      </c>
      <c r="I125" s="156">
        <v>300</v>
      </c>
      <c r="J125" s="215">
        <f>G125*I125/1000</f>
        <v>1.8</v>
      </c>
      <c r="K125" s="277"/>
    </row>
    <row r="126" spans="5:11" ht="15" thickBot="1" x14ac:dyDescent="0.35">
      <c r="E126"/>
      <c r="F126" s="335" t="s">
        <v>158</v>
      </c>
      <c r="G126" s="111">
        <v>12.94</v>
      </c>
      <c r="H126" s="112">
        <v>12.94</v>
      </c>
      <c r="I126" s="156">
        <v>73</v>
      </c>
      <c r="J126" s="215">
        <f t="shared" ref="J126:J129" si="3">I126*G126/1000</f>
        <v>0.94462000000000002</v>
      </c>
      <c r="K126" s="277"/>
    </row>
    <row r="127" spans="5:11" ht="15" thickBot="1" x14ac:dyDescent="0.35">
      <c r="E127"/>
      <c r="F127" s="335" t="s">
        <v>462</v>
      </c>
      <c r="G127" s="111">
        <v>0.02</v>
      </c>
      <c r="H127" s="112">
        <v>0.02</v>
      </c>
      <c r="I127" s="156">
        <v>1333</v>
      </c>
      <c r="J127" s="215">
        <f>I127*G127/1000</f>
        <v>2.666E-2</v>
      </c>
      <c r="K127" s="277"/>
    </row>
    <row r="128" spans="5:11" ht="15" thickBot="1" x14ac:dyDescent="0.35">
      <c r="E128"/>
      <c r="F128" s="335" t="s">
        <v>208</v>
      </c>
      <c r="G128" s="111">
        <v>6.94</v>
      </c>
      <c r="H128" s="112">
        <v>6.94</v>
      </c>
      <c r="I128" s="156">
        <v>174</v>
      </c>
      <c r="J128" s="215">
        <f t="shared" si="3"/>
        <v>1.2075600000000002</v>
      </c>
      <c r="K128" s="277"/>
    </row>
    <row r="129" spans="5:11" ht="15" thickBot="1" x14ac:dyDescent="0.35">
      <c r="E129"/>
      <c r="F129" s="335" t="s">
        <v>209</v>
      </c>
      <c r="G129" s="111">
        <v>6.94</v>
      </c>
      <c r="H129" s="112">
        <v>6.94</v>
      </c>
      <c r="I129" s="156">
        <v>200</v>
      </c>
      <c r="J129" s="133">
        <f t="shared" si="3"/>
        <v>1.3879999999999999</v>
      </c>
      <c r="K129" s="277"/>
    </row>
    <row r="130" spans="5:11" ht="15" thickBot="1" x14ac:dyDescent="0.35">
      <c r="E130"/>
      <c r="F130" s="335" t="s">
        <v>148</v>
      </c>
      <c r="G130" s="111">
        <v>6.94</v>
      </c>
      <c r="H130" s="112">
        <v>6.94</v>
      </c>
      <c r="I130" s="113">
        <v>610</v>
      </c>
      <c r="J130" s="133">
        <f>I130*G130/1000</f>
        <v>4.2334000000000005</v>
      </c>
      <c r="K130" s="277"/>
    </row>
    <row r="131" spans="5:11" x14ac:dyDescent="0.3">
      <c r="E131"/>
      <c r="F131" s="310"/>
      <c r="I131" s="96"/>
      <c r="K131" s="277"/>
    </row>
    <row r="132" spans="5:11" x14ac:dyDescent="0.3">
      <c r="E132"/>
      <c r="F132" s="310" t="s">
        <v>174</v>
      </c>
      <c r="G132" s="90">
        <v>26</v>
      </c>
      <c r="H132" s="479"/>
      <c r="I132" s="480">
        <v>152</v>
      </c>
      <c r="J132" s="133">
        <f>I132*G132/1000</f>
        <v>3.952</v>
      </c>
      <c r="K132" s="278">
        <f>J132</f>
        <v>3.952</v>
      </c>
    </row>
    <row r="133" spans="5:11" x14ac:dyDescent="0.3">
      <c r="E133"/>
      <c r="F133" s="310"/>
      <c r="H133" s="159"/>
      <c r="I133" s="96"/>
      <c r="J133" s="158"/>
      <c r="K133" s="277"/>
    </row>
    <row r="134" spans="5:11" x14ac:dyDescent="0.3">
      <c r="E134"/>
      <c r="F134" s="310"/>
      <c r="I134" s="96"/>
      <c r="K134" s="277"/>
    </row>
    <row r="135" spans="5:11" ht="21" x14ac:dyDescent="0.3">
      <c r="E135"/>
      <c r="F135" s="465" t="s">
        <v>484</v>
      </c>
      <c r="G135" s="119"/>
      <c r="H135" s="119"/>
      <c r="I135" s="161"/>
      <c r="J135" s="129"/>
      <c r="K135" s="278">
        <f>J142+J143+J144+J145</f>
        <v>8.23</v>
      </c>
    </row>
    <row r="136" spans="5:11" x14ac:dyDescent="0.3">
      <c r="E136"/>
      <c r="F136" s="338" t="s">
        <v>166</v>
      </c>
      <c r="G136" s="119"/>
      <c r="H136" s="119"/>
      <c r="I136" s="161"/>
      <c r="J136" s="121"/>
      <c r="K136" s="277"/>
    </row>
    <row r="137" spans="5:11" x14ac:dyDescent="0.3">
      <c r="E137"/>
      <c r="F137" s="216"/>
      <c r="G137" s="119"/>
      <c r="H137" s="119"/>
      <c r="I137" s="161"/>
      <c r="J137" s="121"/>
      <c r="K137" s="277"/>
    </row>
    <row r="138" spans="5:11" x14ac:dyDescent="0.3">
      <c r="E138"/>
      <c r="F138" s="339" t="s">
        <v>167</v>
      </c>
      <c r="G138" s="119"/>
      <c r="H138" s="119"/>
      <c r="I138" s="161"/>
      <c r="J138" s="121"/>
      <c r="K138" s="277"/>
    </row>
    <row r="139" spans="5:11" x14ac:dyDescent="0.3">
      <c r="E139"/>
      <c r="F139" s="340" t="s">
        <v>175</v>
      </c>
      <c r="G139" s="119"/>
      <c r="H139" s="119"/>
      <c r="I139" s="161"/>
      <c r="J139" s="121"/>
      <c r="K139" s="277"/>
    </row>
    <row r="140" spans="5:11" ht="15.6" x14ac:dyDescent="0.3">
      <c r="E140"/>
      <c r="F140" s="312" t="s">
        <v>136</v>
      </c>
      <c r="G140" s="119"/>
      <c r="H140" s="119"/>
      <c r="I140" s="161"/>
      <c r="J140" s="121"/>
      <c r="K140" s="277"/>
    </row>
    <row r="141" spans="5:11" x14ac:dyDescent="0.3">
      <c r="E141"/>
      <c r="F141" s="341" t="s">
        <v>137</v>
      </c>
      <c r="G141" s="167" t="s">
        <v>138</v>
      </c>
      <c r="H141" s="167" t="s">
        <v>139</v>
      </c>
      <c r="I141" s="161"/>
      <c r="J141" s="121"/>
      <c r="K141" s="277"/>
    </row>
    <row r="142" spans="5:11" x14ac:dyDescent="0.3">
      <c r="E142"/>
      <c r="F142" s="342" t="s">
        <v>485</v>
      </c>
      <c r="G142" s="169">
        <v>3</v>
      </c>
      <c r="H142" s="169">
        <v>3</v>
      </c>
      <c r="I142" s="161" t="s">
        <v>523</v>
      </c>
      <c r="J142" s="129">
        <f>G142*I142/1000</f>
        <v>1.02</v>
      </c>
      <c r="K142" s="277"/>
    </row>
    <row r="143" spans="5:11" x14ac:dyDescent="0.3">
      <c r="E143"/>
      <c r="F143" s="342" t="s">
        <v>144</v>
      </c>
      <c r="G143" s="169">
        <v>100</v>
      </c>
      <c r="H143" s="169">
        <v>100</v>
      </c>
      <c r="I143" s="161" t="s">
        <v>487</v>
      </c>
      <c r="J143" s="129">
        <f t="shared" ref="J143:J145" si="4">G143*I143/1000</f>
        <v>5.75</v>
      </c>
      <c r="K143" s="277"/>
    </row>
    <row r="144" spans="5:11" x14ac:dyDescent="0.3">
      <c r="E144"/>
      <c r="F144" s="342" t="s">
        <v>155</v>
      </c>
      <c r="G144" s="169">
        <v>110</v>
      </c>
      <c r="H144" s="169">
        <v>110</v>
      </c>
      <c r="I144" s="161" t="s">
        <v>486</v>
      </c>
      <c r="J144" s="129">
        <f t="shared" si="4"/>
        <v>0</v>
      </c>
      <c r="K144" s="277"/>
    </row>
    <row r="145" spans="5:11" x14ac:dyDescent="0.3">
      <c r="E145"/>
      <c r="F145" s="342" t="s">
        <v>158</v>
      </c>
      <c r="G145" s="169">
        <v>20</v>
      </c>
      <c r="H145" s="169">
        <v>20</v>
      </c>
      <c r="I145" s="161" t="s">
        <v>450</v>
      </c>
      <c r="J145" s="129">
        <f t="shared" si="4"/>
        <v>1.46</v>
      </c>
      <c r="K145" s="277"/>
    </row>
    <row r="146" spans="5:11" x14ac:dyDescent="0.3">
      <c r="E146"/>
      <c r="F146" s="310"/>
      <c r="I146" s="96"/>
      <c r="K146" s="277"/>
    </row>
    <row r="147" spans="5:11" x14ac:dyDescent="0.3">
      <c r="E147"/>
      <c r="F147" s="310"/>
      <c r="I147" s="96"/>
      <c r="K147" s="277"/>
    </row>
    <row r="148" spans="5:11" ht="22.5" customHeight="1" x14ac:dyDescent="0.3">
      <c r="E148"/>
      <c r="F148" s="666" t="s">
        <v>464</v>
      </c>
      <c r="G148" s="666"/>
      <c r="H148" s="666"/>
      <c r="I148" s="666"/>
      <c r="J148" s="666"/>
      <c r="K148" s="278">
        <f>K151+K153+K154</f>
        <v>9.8581249999999994</v>
      </c>
    </row>
    <row r="149" spans="5:11" ht="15" thickBot="1" x14ac:dyDescent="0.35">
      <c r="E149"/>
      <c r="F149" s="310"/>
      <c r="I149" s="96"/>
      <c r="K149" s="277"/>
    </row>
    <row r="150" spans="5:11" ht="15" thickBot="1" x14ac:dyDescent="0.35">
      <c r="E150"/>
      <c r="F150" s="207" t="s">
        <v>137</v>
      </c>
      <c r="G150" s="262" t="s">
        <v>138</v>
      </c>
      <c r="H150" s="263" t="s">
        <v>139</v>
      </c>
      <c r="I150" s="197"/>
      <c r="J150" s="135"/>
      <c r="K150" s="277"/>
    </row>
    <row r="151" spans="5:11" ht="15" thickBot="1" x14ac:dyDescent="0.35">
      <c r="E151"/>
      <c r="F151" s="195" t="s">
        <v>148</v>
      </c>
      <c r="G151" s="260">
        <v>12.5</v>
      </c>
      <c r="H151" s="261">
        <v>12.5</v>
      </c>
      <c r="I151" s="197">
        <v>610</v>
      </c>
      <c r="J151" s="135">
        <f>G151*I151/1000</f>
        <v>7.625</v>
      </c>
      <c r="K151" s="277">
        <f>J151</f>
        <v>7.625</v>
      </c>
    </row>
    <row r="152" spans="5:11" ht="15" hidden="1" thickBot="1" x14ac:dyDescent="0.35">
      <c r="E152"/>
      <c r="F152" s="195" t="s">
        <v>202</v>
      </c>
      <c r="G152" s="260">
        <v>12.5</v>
      </c>
      <c r="H152" s="261">
        <v>12.5</v>
      </c>
      <c r="I152" s="197"/>
      <c r="J152" s="135"/>
      <c r="K152" s="277"/>
    </row>
    <row r="153" spans="5:11" ht="15" thickBot="1" x14ac:dyDescent="0.35">
      <c r="E153"/>
      <c r="F153" s="195" t="s">
        <v>184</v>
      </c>
      <c r="G153" s="260">
        <v>37.5</v>
      </c>
      <c r="H153" s="260">
        <v>37.5</v>
      </c>
      <c r="I153" s="120" t="s">
        <v>465</v>
      </c>
      <c r="J153" s="135">
        <f>G153*I153/1000</f>
        <v>2.2331249999999998</v>
      </c>
      <c r="K153" s="277">
        <f>J153</f>
        <v>2.2331249999999998</v>
      </c>
    </row>
    <row r="154" spans="5:11" ht="15" thickBot="1" x14ac:dyDescent="0.35">
      <c r="E154"/>
      <c r="F154" s="195" t="s">
        <v>203</v>
      </c>
      <c r="G154" s="260">
        <v>37.5</v>
      </c>
      <c r="H154" s="260">
        <v>37.5</v>
      </c>
      <c r="I154" s="197"/>
      <c r="J154" s="135">
        <f>G154*I154/1000</f>
        <v>0</v>
      </c>
      <c r="K154" s="277">
        <f>J154</f>
        <v>0</v>
      </c>
    </row>
    <row r="155" spans="5:11" x14ac:dyDescent="0.3">
      <c r="J155" s="135"/>
      <c r="K155" s="448"/>
    </row>
    <row r="156" spans="5:11" x14ac:dyDescent="0.3">
      <c r="J156" s="135"/>
      <c r="K156" s="448"/>
    </row>
    <row r="157" spans="5:11" ht="21" hidden="1" x14ac:dyDescent="0.4">
      <c r="F157" s="455" t="s">
        <v>466</v>
      </c>
      <c r="J157" s="135"/>
      <c r="K157" s="448"/>
    </row>
    <row r="158" spans="5:11" hidden="1" x14ac:dyDescent="0.3">
      <c r="F158" s="310" t="s">
        <v>467</v>
      </c>
      <c r="H158">
        <v>100</v>
      </c>
      <c r="I158">
        <v>320</v>
      </c>
      <c r="J158" s="135">
        <f>G158*I158/1000</f>
        <v>0</v>
      </c>
      <c r="K158" s="432">
        <f>G158*I158/1000</f>
        <v>0</v>
      </c>
    </row>
    <row r="159" spans="5:11" ht="15" thickBot="1" x14ac:dyDescent="0.35">
      <c r="K159" s="448"/>
    </row>
    <row r="160" spans="5:11" ht="21.6" thickBot="1" x14ac:dyDescent="0.45">
      <c r="E160" s="447" t="s">
        <v>455</v>
      </c>
      <c r="F160" s="455" t="s">
        <v>468</v>
      </c>
      <c r="K160" s="448"/>
    </row>
    <row r="161" spans="5:11" ht="17.399999999999999" x14ac:dyDescent="0.3">
      <c r="F161" s="343" t="s">
        <v>283</v>
      </c>
      <c r="G161" s="84"/>
      <c r="H161" s="84"/>
      <c r="K161" s="432">
        <f>J166+J167</f>
        <v>12.744</v>
      </c>
    </row>
    <row r="162" spans="5:11" x14ac:dyDescent="0.3">
      <c r="E162"/>
      <c r="F162" s="344"/>
      <c r="G162" s="84"/>
      <c r="H162" s="84"/>
      <c r="K162" s="448"/>
    </row>
    <row r="163" spans="5:11" ht="31.5" customHeight="1" x14ac:dyDescent="0.3">
      <c r="E163"/>
      <c r="F163" s="345"/>
      <c r="G163" s="621" t="s">
        <v>285</v>
      </c>
      <c r="H163" s="621"/>
      <c r="K163" s="448"/>
    </row>
    <row r="164" spans="5:11" ht="15.6" x14ac:dyDescent="0.3">
      <c r="E164"/>
      <c r="F164" s="346"/>
      <c r="G164" s="621" t="s">
        <v>286</v>
      </c>
      <c r="H164" s="621"/>
      <c r="K164" s="448"/>
    </row>
    <row r="165" spans="5:11" ht="15.6" x14ac:dyDescent="0.3">
      <c r="E165"/>
      <c r="F165" s="345" t="s">
        <v>284</v>
      </c>
      <c r="G165" s="11" t="s">
        <v>138</v>
      </c>
      <c r="H165" s="11" t="s">
        <v>139</v>
      </c>
      <c r="K165" s="448"/>
    </row>
    <row r="166" spans="5:11" ht="15.6" x14ac:dyDescent="0.3">
      <c r="E166"/>
      <c r="F166" s="345" t="s">
        <v>287</v>
      </c>
      <c r="G166" s="549">
        <v>141.6</v>
      </c>
      <c r="H166" s="549">
        <v>120</v>
      </c>
      <c r="I166">
        <v>90</v>
      </c>
      <c r="J166">
        <f>G166*I166/1000</f>
        <v>12.744</v>
      </c>
      <c r="K166" s="448"/>
    </row>
    <row r="167" spans="5:11" ht="15.6" hidden="1" x14ac:dyDescent="0.3">
      <c r="E167"/>
      <c r="F167" s="345" t="s">
        <v>320</v>
      </c>
      <c r="G167" s="549"/>
      <c r="H167" s="549"/>
      <c r="J167">
        <f>G167*I167/1000</f>
        <v>0</v>
      </c>
      <c r="K167" s="448"/>
    </row>
    <row r="168" spans="5:11" ht="15.6" x14ac:dyDescent="0.3">
      <c r="E168"/>
      <c r="F168" s="345" t="s">
        <v>288</v>
      </c>
      <c r="G168" s="264"/>
      <c r="H168" s="549">
        <v>100</v>
      </c>
      <c r="K168" s="448"/>
    </row>
    <row r="169" spans="5:11" x14ac:dyDescent="0.3">
      <c r="K169" s="448"/>
    </row>
    <row r="170" spans="5:11" ht="21" x14ac:dyDescent="0.3">
      <c r="E170"/>
      <c r="F170" s="456" t="s">
        <v>469</v>
      </c>
      <c r="K170" s="432">
        <f>J177+J178+J179+J180+J181+J182</f>
        <v>5.8870000000000005</v>
      </c>
    </row>
    <row r="171" spans="5:11" x14ac:dyDescent="0.3">
      <c r="E171"/>
      <c r="F171" s="324" t="s">
        <v>267</v>
      </c>
      <c r="K171" s="448"/>
    </row>
    <row r="172" spans="5:11" x14ac:dyDescent="0.3">
      <c r="E172"/>
      <c r="F172" s="324" t="s">
        <v>166</v>
      </c>
      <c r="K172" s="448"/>
    </row>
    <row r="173" spans="5:11" x14ac:dyDescent="0.3">
      <c r="K173" s="448"/>
    </row>
    <row r="174" spans="5:11" x14ac:dyDescent="0.3">
      <c r="E174"/>
      <c r="F174" s="325" t="s">
        <v>167</v>
      </c>
      <c r="K174" s="448"/>
    </row>
    <row r="175" spans="5:11" ht="15" thickBot="1" x14ac:dyDescent="0.35">
      <c r="E175"/>
      <c r="F175" s="322" t="s">
        <v>252</v>
      </c>
      <c r="K175" s="448"/>
    </row>
    <row r="176" spans="5:11" ht="15" thickBot="1" x14ac:dyDescent="0.35">
      <c r="E176"/>
      <c r="F176" s="323" t="s">
        <v>137</v>
      </c>
      <c r="G176" s="249" t="s">
        <v>138</v>
      </c>
      <c r="H176" s="250" t="s">
        <v>139</v>
      </c>
      <c r="K176" s="448"/>
    </row>
    <row r="177" spans="5:11" ht="15" thickBot="1" x14ac:dyDescent="0.35">
      <c r="E177"/>
      <c r="F177" s="321" t="s">
        <v>289</v>
      </c>
      <c r="G177" s="251">
        <v>62.5</v>
      </c>
      <c r="H177" s="252">
        <v>50</v>
      </c>
      <c r="I177">
        <v>45</v>
      </c>
      <c r="J177">
        <f>G177*I177/1000</f>
        <v>2.8125</v>
      </c>
      <c r="K177" s="448"/>
    </row>
    <row r="178" spans="5:11" ht="15" thickBot="1" x14ac:dyDescent="0.35">
      <c r="E178"/>
      <c r="F178" s="321" t="s">
        <v>253</v>
      </c>
      <c r="G178" s="251">
        <v>40</v>
      </c>
      <c r="H178" s="252">
        <v>30</v>
      </c>
      <c r="I178">
        <v>27</v>
      </c>
      <c r="J178">
        <f t="shared" ref="J178:J182" si="5">G178*I178/1000</f>
        <v>1.08</v>
      </c>
      <c r="K178" s="448"/>
    </row>
    <row r="179" spans="5:11" ht="15" thickBot="1" x14ac:dyDescent="0.35">
      <c r="F179" s="321" t="s">
        <v>259</v>
      </c>
      <c r="G179" s="251">
        <v>15.75</v>
      </c>
      <c r="H179" s="252">
        <v>12.5</v>
      </c>
      <c r="I179">
        <v>30</v>
      </c>
      <c r="J179">
        <f t="shared" si="5"/>
        <v>0.47249999999999998</v>
      </c>
      <c r="K179" s="448"/>
    </row>
    <row r="180" spans="5:11" ht="15" thickBot="1" x14ac:dyDescent="0.35">
      <c r="F180" s="321" t="s">
        <v>260</v>
      </c>
      <c r="G180" s="251">
        <v>12</v>
      </c>
      <c r="H180" s="252">
        <v>10</v>
      </c>
      <c r="I180">
        <v>21</v>
      </c>
      <c r="J180">
        <f t="shared" si="5"/>
        <v>0.252</v>
      </c>
      <c r="K180" s="448"/>
    </row>
    <row r="181" spans="5:11" ht="15" thickBot="1" x14ac:dyDescent="0.35">
      <c r="F181" s="321" t="s">
        <v>290</v>
      </c>
      <c r="G181" s="251">
        <v>2.5</v>
      </c>
      <c r="H181" s="252">
        <v>2.5</v>
      </c>
      <c r="I181">
        <v>234</v>
      </c>
      <c r="J181">
        <f t="shared" si="5"/>
        <v>0.58499999999999996</v>
      </c>
      <c r="K181" s="448"/>
    </row>
    <row r="182" spans="5:11" ht="15" thickBot="1" x14ac:dyDescent="0.35">
      <c r="F182" s="321" t="s">
        <v>250</v>
      </c>
      <c r="G182" s="251">
        <v>5</v>
      </c>
      <c r="H182" s="252">
        <v>5</v>
      </c>
      <c r="I182">
        <v>137</v>
      </c>
      <c r="J182">
        <f t="shared" si="5"/>
        <v>0.68500000000000005</v>
      </c>
      <c r="K182" s="448"/>
    </row>
    <row r="183" spans="5:11" ht="15" thickBot="1" x14ac:dyDescent="0.35">
      <c r="F183" s="321" t="s">
        <v>291</v>
      </c>
      <c r="G183" s="251">
        <v>200</v>
      </c>
      <c r="H183" s="252">
        <v>200</v>
      </c>
      <c r="K183" s="448"/>
    </row>
    <row r="184" spans="5:11" ht="15" thickBot="1" x14ac:dyDescent="0.35">
      <c r="F184" s="321" t="s">
        <v>263</v>
      </c>
      <c r="G184" s="251">
        <v>200</v>
      </c>
      <c r="H184" s="252">
        <v>200</v>
      </c>
      <c r="K184" s="448"/>
    </row>
    <row r="185" spans="5:11" ht="15" thickBot="1" x14ac:dyDescent="0.35">
      <c r="F185" s="321" t="s">
        <v>145</v>
      </c>
      <c r="G185" s="251">
        <v>200</v>
      </c>
      <c r="H185" s="252">
        <v>200</v>
      </c>
      <c r="K185" s="448"/>
    </row>
    <row r="186" spans="5:11" x14ac:dyDescent="0.3">
      <c r="K186" s="448"/>
    </row>
    <row r="187" spans="5:11" ht="21" x14ac:dyDescent="0.3">
      <c r="E187"/>
      <c r="F187" s="470" t="s">
        <v>475</v>
      </c>
      <c r="G187" s="84"/>
      <c r="H187" s="84"/>
      <c r="K187" s="432">
        <f>J193+J194+J195+J197+J198+J199+J200+J201</f>
        <v>36.557132199999991</v>
      </c>
    </row>
    <row r="188" spans="5:11" ht="14.4" customHeight="1" x14ac:dyDescent="0.3">
      <c r="E188"/>
      <c r="F188" s="467" t="s">
        <v>137</v>
      </c>
      <c r="G188" s="268" t="s">
        <v>138</v>
      </c>
      <c r="H188" s="268" t="s">
        <v>139</v>
      </c>
      <c r="K188" s="448"/>
    </row>
    <row r="189" spans="5:11" ht="14.4" customHeight="1" x14ac:dyDescent="0.3">
      <c r="E189"/>
      <c r="F189" s="467" t="s">
        <v>472</v>
      </c>
      <c r="G189" s="466" t="s">
        <v>470</v>
      </c>
      <c r="H189" s="466">
        <v>100</v>
      </c>
      <c r="K189" s="448"/>
    </row>
    <row r="190" spans="5:11" ht="14.4" customHeight="1" x14ac:dyDescent="0.3">
      <c r="E190"/>
      <c r="F190" s="467" t="s">
        <v>471</v>
      </c>
      <c r="G190" s="466">
        <v>100</v>
      </c>
      <c r="H190" s="466">
        <v>96.66</v>
      </c>
      <c r="K190" s="448"/>
    </row>
    <row r="191" spans="5:11" ht="14.4" hidden="1" customHeight="1" x14ac:dyDescent="0.3">
      <c r="E191"/>
      <c r="F191" s="467"/>
      <c r="G191" s="466"/>
      <c r="H191" s="466"/>
      <c r="K191" s="448"/>
    </row>
    <row r="192" spans="5:11" hidden="1" x14ac:dyDescent="0.3">
      <c r="E192"/>
      <c r="F192" s="550" t="s">
        <v>293</v>
      </c>
      <c r="G192" s="466">
        <v>196.6</v>
      </c>
      <c r="H192" s="466">
        <v>174.6</v>
      </c>
      <c r="K192" s="448"/>
    </row>
    <row r="193" spans="5:11" x14ac:dyDescent="0.3">
      <c r="E193"/>
      <c r="F193" s="550" t="s">
        <v>473</v>
      </c>
      <c r="G193" s="466">
        <v>124.66</v>
      </c>
      <c r="H193" s="466">
        <v>91.34</v>
      </c>
      <c r="I193">
        <v>235.17</v>
      </c>
      <c r="J193" s="158">
        <f>G193*I193/1000</f>
        <v>29.316292199999996</v>
      </c>
      <c r="K193" s="448"/>
    </row>
    <row r="194" spans="5:11" x14ac:dyDescent="0.3">
      <c r="E194"/>
      <c r="F194" s="550" t="s">
        <v>250</v>
      </c>
      <c r="G194" s="466">
        <v>4</v>
      </c>
      <c r="H194" s="466">
        <v>4</v>
      </c>
      <c r="I194">
        <v>137</v>
      </c>
      <c r="J194" s="158">
        <f t="shared" ref="J194:J201" si="6">G194*I194/1000</f>
        <v>0.54800000000000004</v>
      </c>
      <c r="K194" s="448"/>
    </row>
    <row r="195" spans="5:11" x14ac:dyDescent="0.3">
      <c r="E195"/>
      <c r="F195" s="550" t="s">
        <v>474</v>
      </c>
      <c r="G195" s="466">
        <v>1.44</v>
      </c>
      <c r="H195" s="466">
        <v>1.44</v>
      </c>
      <c r="I195">
        <v>17</v>
      </c>
      <c r="J195" s="158">
        <f t="shared" si="6"/>
        <v>2.4480000000000002E-2</v>
      </c>
      <c r="K195" s="448"/>
    </row>
    <row r="196" spans="5:11" x14ac:dyDescent="0.3">
      <c r="E196"/>
      <c r="F196" s="351" t="s">
        <v>295</v>
      </c>
      <c r="G196" s="466" t="s">
        <v>147</v>
      </c>
      <c r="H196" s="466">
        <v>66.599999999999994</v>
      </c>
      <c r="J196" s="158"/>
      <c r="K196" s="448"/>
    </row>
    <row r="197" spans="5:11" x14ac:dyDescent="0.3">
      <c r="E197"/>
      <c r="F197" s="550" t="s">
        <v>260</v>
      </c>
      <c r="G197" s="466">
        <v>12.66</v>
      </c>
      <c r="H197" s="466">
        <v>10.66</v>
      </c>
      <c r="I197">
        <v>21</v>
      </c>
      <c r="J197" s="158">
        <f t="shared" si="6"/>
        <v>0.26586000000000004</v>
      </c>
      <c r="K197" s="448"/>
    </row>
    <row r="198" spans="5:11" x14ac:dyDescent="0.3">
      <c r="E198"/>
      <c r="F198" s="550" t="s">
        <v>259</v>
      </c>
      <c r="G198" s="466">
        <v>13.34</v>
      </c>
      <c r="H198" s="466">
        <v>10.66</v>
      </c>
      <c r="I198">
        <v>30</v>
      </c>
      <c r="J198" s="158">
        <f t="shared" si="6"/>
        <v>0.4002</v>
      </c>
      <c r="K198" s="448"/>
    </row>
    <row r="199" spans="5:11" x14ac:dyDescent="0.3">
      <c r="E199"/>
      <c r="F199" s="468" t="s">
        <v>296</v>
      </c>
      <c r="G199" s="466">
        <v>46.66</v>
      </c>
      <c r="H199" s="466">
        <v>46.66</v>
      </c>
      <c r="I199">
        <v>84</v>
      </c>
      <c r="J199" s="158">
        <f>G199*I199/1000</f>
        <v>3.9194399999999998</v>
      </c>
      <c r="K199" s="448"/>
    </row>
    <row r="200" spans="5:11" ht="14.4" customHeight="1" x14ac:dyDescent="0.3">
      <c r="E200"/>
      <c r="F200" s="468" t="s">
        <v>250</v>
      </c>
      <c r="G200" s="466">
        <v>10.66</v>
      </c>
      <c r="H200" s="466">
        <v>10.6</v>
      </c>
      <c r="I200">
        <v>137</v>
      </c>
      <c r="J200" s="158">
        <f t="shared" si="6"/>
        <v>1.4604200000000001</v>
      </c>
      <c r="K200" s="448"/>
    </row>
    <row r="201" spans="5:11" x14ac:dyDescent="0.3">
      <c r="F201" s="468" t="s">
        <v>297</v>
      </c>
      <c r="G201" s="466">
        <v>2.66</v>
      </c>
      <c r="H201" s="466">
        <v>2.66</v>
      </c>
      <c r="I201">
        <v>234</v>
      </c>
      <c r="J201" s="158">
        <f t="shared" si="6"/>
        <v>0.6224400000000001</v>
      </c>
      <c r="K201" s="448"/>
    </row>
    <row r="202" spans="5:11" ht="14.4" customHeight="1" x14ac:dyDescent="0.3">
      <c r="F202" s="469" t="s">
        <v>298</v>
      </c>
      <c r="G202" s="466" t="s">
        <v>147</v>
      </c>
      <c r="H202" s="466">
        <v>133.34</v>
      </c>
      <c r="K202" s="448"/>
    </row>
    <row r="203" spans="5:11" x14ac:dyDescent="0.3">
      <c r="K203" s="448"/>
    </row>
    <row r="204" spans="5:11" ht="21.6" thickBot="1" x14ac:dyDescent="0.35">
      <c r="F204" s="456" t="s">
        <v>488</v>
      </c>
      <c r="K204" s="432">
        <f>J206+J213</f>
        <v>10.946000000000002</v>
      </c>
    </row>
    <row r="205" spans="5:11" ht="15" thickBot="1" x14ac:dyDescent="0.35">
      <c r="F205" s="323" t="s">
        <v>137</v>
      </c>
      <c r="G205" s="249" t="s">
        <v>138</v>
      </c>
      <c r="H205" s="250" t="s">
        <v>139</v>
      </c>
      <c r="K205" s="448"/>
    </row>
    <row r="206" spans="5:11" ht="15" thickBot="1" x14ac:dyDescent="0.35">
      <c r="F206" s="321" t="s">
        <v>160</v>
      </c>
      <c r="G206" s="251">
        <v>17</v>
      </c>
      <c r="H206" s="252">
        <v>7</v>
      </c>
      <c r="I206">
        <v>558</v>
      </c>
      <c r="J206">
        <f>G206*I206/1000</f>
        <v>9.4860000000000007</v>
      </c>
      <c r="K206" s="448"/>
    </row>
    <row r="207" spans="5:11" ht="15" hidden="1" thickBot="1" x14ac:dyDescent="0.35">
      <c r="F207" s="321" t="s">
        <v>301</v>
      </c>
      <c r="G207" s="251">
        <v>15</v>
      </c>
      <c r="H207" s="252">
        <v>56</v>
      </c>
      <c r="K207" s="448"/>
    </row>
    <row r="208" spans="5:11" ht="15" hidden="1" thickBot="1" x14ac:dyDescent="0.35">
      <c r="F208" s="321" t="s">
        <v>302</v>
      </c>
      <c r="G208" s="251">
        <v>30</v>
      </c>
      <c r="H208" s="252">
        <v>45</v>
      </c>
      <c r="K208" s="448"/>
    </row>
    <row r="209" spans="5:11" ht="15" hidden="1" thickBot="1" x14ac:dyDescent="0.35">
      <c r="F209" s="321" t="s">
        <v>303</v>
      </c>
      <c r="G209" s="251">
        <v>20</v>
      </c>
      <c r="H209" s="252">
        <v>37</v>
      </c>
      <c r="K209" s="448"/>
    </row>
    <row r="210" spans="5:11" ht="15" hidden="1" thickBot="1" x14ac:dyDescent="0.35">
      <c r="F210" s="321" t="s">
        <v>304</v>
      </c>
      <c r="G210" s="251">
        <v>25</v>
      </c>
      <c r="H210" s="252">
        <v>46</v>
      </c>
      <c r="K210" s="448"/>
    </row>
    <row r="211" spans="5:11" ht="15" hidden="1" thickBot="1" x14ac:dyDescent="0.35">
      <c r="F211" s="321" t="s">
        <v>305</v>
      </c>
      <c r="G211" s="251">
        <v>20</v>
      </c>
      <c r="H211" s="252">
        <v>32</v>
      </c>
      <c r="K211" s="448"/>
    </row>
    <row r="212" spans="5:11" ht="15" hidden="1" thickBot="1" x14ac:dyDescent="0.35">
      <c r="F212" s="326" t="s">
        <v>306</v>
      </c>
      <c r="G212" s="253" t="s">
        <v>147</v>
      </c>
      <c r="H212" s="269" t="s">
        <v>147</v>
      </c>
      <c r="K212" s="448"/>
    </row>
    <row r="213" spans="5:11" ht="15" thickBot="1" x14ac:dyDescent="0.35">
      <c r="F213" s="321" t="s">
        <v>158</v>
      </c>
      <c r="G213" s="251">
        <v>20</v>
      </c>
      <c r="H213" s="252">
        <v>20</v>
      </c>
      <c r="I213">
        <v>73</v>
      </c>
      <c r="J213">
        <f>G213*I213/1000</f>
        <v>1.46</v>
      </c>
      <c r="K213" s="448"/>
    </row>
    <row r="214" spans="5:11" ht="15" hidden="1" thickBot="1" x14ac:dyDescent="0.35">
      <c r="F214" s="321" t="s">
        <v>308</v>
      </c>
      <c r="G214" s="251">
        <v>0</v>
      </c>
      <c r="H214" s="252">
        <v>0</v>
      </c>
      <c r="I214">
        <v>600</v>
      </c>
      <c r="J214">
        <f>G214*I214/1000</f>
        <v>0</v>
      </c>
      <c r="K214" s="448"/>
    </row>
    <row r="215" spans="5:11" ht="15" thickBot="1" x14ac:dyDescent="0.35">
      <c r="F215" s="321" t="s">
        <v>155</v>
      </c>
      <c r="G215" s="251">
        <v>214</v>
      </c>
      <c r="H215" s="252">
        <v>214</v>
      </c>
      <c r="K215" s="448"/>
    </row>
    <row r="216" spans="5:11" x14ac:dyDescent="0.3">
      <c r="K216" s="448"/>
    </row>
    <row r="217" spans="5:11" ht="21" x14ac:dyDescent="0.4">
      <c r="F217" s="455" t="s">
        <v>538</v>
      </c>
      <c r="K217" s="448"/>
    </row>
    <row r="218" spans="5:11" x14ac:dyDescent="0.3">
      <c r="F218" s="303" t="s">
        <v>14</v>
      </c>
      <c r="G218">
        <v>60</v>
      </c>
      <c r="I218">
        <v>32.630000000000003</v>
      </c>
      <c r="K218" s="432">
        <f>G218*I218/1000</f>
        <v>1.9578000000000002</v>
      </c>
    </row>
    <row r="219" spans="5:11" x14ac:dyDescent="0.3">
      <c r="K219" s="448"/>
    </row>
    <row r="220" spans="5:11" ht="15" thickBot="1" x14ac:dyDescent="0.35">
      <c r="K220" s="448"/>
    </row>
    <row r="221" spans="5:11" ht="21.6" thickBot="1" x14ac:dyDescent="0.45">
      <c r="E221" s="447" t="s">
        <v>532</v>
      </c>
      <c r="F221" s="455" t="s">
        <v>537</v>
      </c>
      <c r="K221" s="448"/>
    </row>
    <row r="222" spans="5:11" x14ac:dyDescent="0.3">
      <c r="K222" s="432">
        <f>J226+J227+J228</f>
        <v>9.31</v>
      </c>
    </row>
    <row r="223" spans="5:11" ht="24.75" customHeight="1" x14ac:dyDescent="0.3">
      <c r="F223" s="661" t="s">
        <v>284</v>
      </c>
      <c r="G223" s="662" t="s">
        <v>285</v>
      </c>
      <c r="H223" s="663"/>
      <c r="K223"/>
    </row>
    <row r="224" spans="5:11" x14ac:dyDescent="0.3">
      <c r="F224" s="661"/>
      <c r="G224" s="664">
        <v>1</v>
      </c>
      <c r="H224" s="665"/>
      <c r="K224"/>
    </row>
    <row r="225" spans="5:11" x14ac:dyDescent="0.3">
      <c r="F225" s="661"/>
      <c r="G225" s="510" t="s">
        <v>138</v>
      </c>
      <c r="H225" s="510" t="s">
        <v>139</v>
      </c>
      <c r="K225"/>
    </row>
    <row r="226" spans="5:11" x14ac:dyDescent="0.3">
      <c r="F226" s="511" t="s">
        <v>534</v>
      </c>
      <c r="G226" s="512">
        <v>5</v>
      </c>
      <c r="H226" s="512">
        <v>5</v>
      </c>
      <c r="I226">
        <v>420</v>
      </c>
      <c r="J226">
        <f>G226*I226/1000</f>
        <v>2.1</v>
      </c>
      <c r="K226"/>
    </row>
    <row r="227" spans="5:11" x14ac:dyDescent="0.3">
      <c r="F227" s="511" t="s">
        <v>535</v>
      </c>
      <c r="G227" s="512">
        <v>20</v>
      </c>
      <c r="H227" s="512">
        <v>20</v>
      </c>
      <c r="I227">
        <v>73</v>
      </c>
      <c r="J227">
        <f>G227*I227/1000</f>
        <v>1.46</v>
      </c>
      <c r="K227"/>
    </row>
    <row r="228" spans="5:11" x14ac:dyDescent="0.3">
      <c r="F228" s="511" t="s">
        <v>536</v>
      </c>
      <c r="G228" s="512">
        <v>100</v>
      </c>
      <c r="H228" s="512">
        <v>100</v>
      </c>
      <c r="I228">
        <v>57.5</v>
      </c>
      <c r="J228" s="158">
        <f>G228*I228/1000</f>
        <v>5.75</v>
      </c>
      <c r="K228"/>
    </row>
    <row r="229" spans="5:11" x14ac:dyDescent="0.3">
      <c r="F229" s="511" t="s">
        <v>155</v>
      </c>
      <c r="G229" s="512">
        <v>120</v>
      </c>
      <c r="H229" s="512">
        <v>120</v>
      </c>
      <c r="K229"/>
    </row>
    <row r="230" spans="5:11" x14ac:dyDescent="0.3">
      <c r="F230" s="513" t="s">
        <v>435</v>
      </c>
      <c r="G230" s="513" t="s">
        <v>147</v>
      </c>
      <c r="H230" s="514">
        <v>200</v>
      </c>
      <c r="K230"/>
    </row>
    <row r="231" spans="5:11" x14ac:dyDescent="0.3">
      <c r="K231" s="448"/>
    </row>
    <row r="232" spans="5:11" x14ac:dyDescent="0.3">
      <c r="K232" s="448"/>
    </row>
    <row r="233" spans="5:11" x14ac:dyDescent="0.3">
      <c r="F233" s="509" t="s">
        <v>528</v>
      </c>
      <c r="G233">
        <v>65</v>
      </c>
      <c r="I233">
        <v>16.79</v>
      </c>
      <c r="K233" s="92">
        <v>16.79</v>
      </c>
    </row>
    <row r="234" spans="5:11" ht="15" thickBot="1" x14ac:dyDescent="0.35">
      <c r="K234" s="448"/>
    </row>
    <row r="235" spans="5:11" s="272" customFormat="1" ht="21.6" thickBot="1" x14ac:dyDescent="0.45">
      <c r="E235" s="331"/>
      <c r="F235" s="464" t="s">
        <v>176</v>
      </c>
      <c r="G235" s="472"/>
      <c r="H235" s="472"/>
      <c r="I235" s="472"/>
      <c r="J235" s="472"/>
      <c r="K235" s="473">
        <f>K237+K251+K262+K270+K274+K282+K304+K313+K336+K348+K351+K353</f>
        <v>149.93640500000001</v>
      </c>
    </row>
    <row r="236" spans="5:11" ht="15" thickBot="1" x14ac:dyDescent="0.35">
      <c r="K236" s="448"/>
    </row>
    <row r="237" spans="5:11" ht="21.6" thickBot="1" x14ac:dyDescent="0.35">
      <c r="E237" s="447" t="s">
        <v>453</v>
      </c>
      <c r="F237" s="456" t="s">
        <v>519</v>
      </c>
      <c r="K237" s="432">
        <f>J242+J243+J244+J246+J247+J248+J249</f>
        <v>9.506000000000002</v>
      </c>
    </row>
    <row r="238" spans="5:11" x14ac:dyDescent="0.3">
      <c r="K238" s="448"/>
    </row>
    <row r="239" spans="5:11" x14ac:dyDescent="0.3">
      <c r="F239" s="354" t="s">
        <v>478</v>
      </c>
      <c r="K239" s="448"/>
    </row>
    <row r="240" spans="5:11" ht="15.6" thickBot="1" x14ac:dyDescent="0.35">
      <c r="E240"/>
      <c r="F240" s="355" t="s">
        <v>136</v>
      </c>
      <c r="K240" s="448"/>
    </row>
    <row r="241" spans="5:11" ht="15" thickBot="1" x14ac:dyDescent="0.35">
      <c r="E241"/>
      <c r="F241" s="320" t="s">
        <v>137</v>
      </c>
      <c r="G241" s="106" t="s">
        <v>138</v>
      </c>
      <c r="H241" s="107" t="s">
        <v>139</v>
      </c>
      <c r="K241" s="448"/>
    </row>
    <row r="242" spans="5:11" ht="15" thickBot="1" x14ac:dyDescent="0.35">
      <c r="E242"/>
      <c r="F242" s="321" t="s">
        <v>479</v>
      </c>
      <c r="G242" s="111">
        <v>140</v>
      </c>
      <c r="H242" s="112">
        <v>140</v>
      </c>
      <c r="I242">
        <v>57.5</v>
      </c>
      <c r="J242" s="158">
        <f>G242*I242/1000</f>
        <v>8.0500000000000007</v>
      </c>
      <c r="K242" s="448"/>
    </row>
    <row r="243" spans="5:11" ht="15" thickBot="1" x14ac:dyDescent="0.35">
      <c r="E243"/>
      <c r="F243" s="321" t="s">
        <v>155</v>
      </c>
      <c r="G243" s="111">
        <v>60</v>
      </c>
      <c r="H243" s="112">
        <v>60</v>
      </c>
      <c r="I243">
        <v>0</v>
      </c>
      <c r="J243" s="158">
        <f>G243*I243/1000</f>
        <v>0</v>
      </c>
      <c r="K243" s="448"/>
    </row>
    <row r="244" spans="5:11" ht="15" thickBot="1" x14ac:dyDescent="0.35">
      <c r="E244"/>
      <c r="F244" s="321" t="s">
        <v>481</v>
      </c>
      <c r="G244" s="111">
        <v>2</v>
      </c>
      <c r="H244" s="112">
        <v>2</v>
      </c>
      <c r="I244">
        <v>610</v>
      </c>
      <c r="J244" s="158">
        <f t="shared" ref="J244:J249" si="7">G244*I244/1000</f>
        <v>1.22</v>
      </c>
      <c r="K244" s="448"/>
    </row>
    <row r="245" spans="5:11" ht="15" thickBot="1" x14ac:dyDescent="0.35">
      <c r="E245"/>
      <c r="F245" s="321" t="s">
        <v>158</v>
      </c>
      <c r="G245" s="111">
        <v>1.6</v>
      </c>
      <c r="H245" s="112">
        <v>1.6</v>
      </c>
      <c r="I245">
        <v>73</v>
      </c>
      <c r="J245" s="158"/>
      <c r="K245" s="448"/>
    </row>
    <row r="246" spans="5:11" ht="15" thickBot="1" x14ac:dyDescent="0.35">
      <c r="E246"/>
      <c r="F246" s="321" t="s">
        <v>480</v>
      </c>
      <c r="G246" s="474">
        <v>4</v>
      </c>
      <c r="H246" s="475">
        <v>4</v>
      </c>
      <c r="I246" s="90"/>
      <c r="J246" s="476">
        <f t="shared" si="7"/>
        <v>0</v>
      </c>
      <c r="K246" s="448"/>
    </row>
    <row r="247" spans="5:11" ht="15" thickBot="1" x14ac:dyDescent="0.35">
      <c r="E247"/>
      <c r="F247" s="321" t="s">
        <v>255</v>
      </c>
      <c r="G247" s="111">
        <v>4</v>
      </c>
      <c r="H247" s="112">
        <v>4</v>
      </c>
      <c r="J247" s="158">
        <f t="shared" si="7"/>
        <v>0</v>
      </c>
      <c r="K247" s="448"/>
    </row>
    <row r="248" spans="5:11" ht="15" thickBot="1" x14ac:dyDescent="0.35">
      <c r="E248"/>
      <c r="F248" s="321" t="s">
        <v>256</v>
      </c>
      <c r="G248" s="111">
        <v>4</v>
      </c>
      <c r="H248" s="112">
        <v>4</v>
      </c>
      <c r="I248">
        <v>59</v>
      </c>
      <c r="J248" s="158">
        <f t="shared" si="7"/>
        <v>0.23599999999999999</v>
      </c>
      <c r="K248" s="448"/>
    </row>
    <row r="249" spans="5:11" ht="15" thickBot="1" x14ac:dyDescent="0.35">
      <c r="E249"/>
      <c r="F249" s="321" t="s">
        <v>258</v>
      </c>
      <c r="G249" s="111">
        <v>4</v>
      </c>
      <c r="H249" s="112">
        <v>4</v>
      </c>
      <c r="J249" s="158">
        <f t="shared" si="7"/>
        <v>0</v>
      </c>
      <c r="K249" s="448"/>
    </row>
    <row r="250" spans="5:11" x14ac:dyDescent="0.3">
      <c r="K250" s="448"/>
    </row>
    <row r="251" spans="5:11" ht="21" x14ac:dyDescent="0.3">
      <c r="E251"/>
      <c r="F251" s="465" t="s">
        <v>483</v>
      </c>
      <c r="G251" s="119"/>
      <c r="H251" s="119"/>
      <c r="I251" s="161"/>
      <c r="J251" s="129"/>
      <c r="K251" s="278">
        <f>J258+J260</f>
        <v>0.99</v>
      </c>
    </row>
    <row r="252" spans="5:11" x14ac:dyDescent="0.3">
      <c r="E252"/>
      <c r="F252" s="338" t="s">
        <v>166</v>
      </c>
      <c r="G252" s="119"/>
      <c r="H252" s="119"/>
      <c r="I252" s="161"/>
      <c r="J252" s="121"/>
      <c r="K252" s="277"/>
    </row>
    <row r="253" spans="5:11" x14ac:dyDescent="0.3">
      <c r="E253"/>
      <c r="F253" s="216"/>
      <c r="G253" s="119"/>
      <c r="H253" s="119"/>
      <c r="I253" s="161"/>
      <c r="J253" s="121"/>
      <c r="K253" s="277"/>
    </row>
    <row r="254" spans="5:11" x14ac:dyDescent="0.3">
      <c r="E254"/>
      <c r="F254" s="339" t="s">
        <v>167</v>
      </c>
      <c r="G254" s="119"/>
      <c r="H254" s="119"/>
      <c r="I254" s="161"/>
      <c r="J254" s="121"/>
      <c r="K254" s="277"/>
    </row>
    <row r="255" spans="5:11" x14ac:dyDescent="0.3">
      <c r="E255"/>
      <c r="F255" s="340" t="s">
        <v>175</v>
      </c>
      <c r="G255" s="119"/>
      <c r="H255" s="119"/>
      <c r="I255" s="161"/>
      <c r="J255" s="121"/>
      <c r="K255" s="277"/>
    </row>
    <row r="256" spans="5:11" ht="15.6" x14ac:dyDescent="0.3">
      <c r="E256"/>
      <c r="F256" s="312" t="s">
        <v>136</v>
      </c>
      <c r="G256" s="119"/>
      <c r="H256" s="119"/>
      <c r="I256" s="161"/>
      <c r="J256" s="121"/>
      <c r="K256" s="277"/>
    </row>
    <row r="257" spans="5:11" x14ac:dyDescent="0.3">
      <c r="E257"/>
      <c r="F257" s="341" t="s">
        <v>137</v>
      </c>
      <c r="G257" s="167" t="s">
        <v>138</v>
      </c>
      <c r="H257" s="167" t="s">
        <v>139</v>
      </c>
      <c r="I257" s="161"/>
      <c r="J257" s="121"/>
      <c r="K257" s="277"/>
    </row>
    <row r="258" spans="5:11" x14ac:dyDescent="0.3">
      <c r="E258"/>
      <c r="F258" s="342" t="s">
        <v>153</v>
      </c>
      <c r="G258" s="169">
        <v>0.4</v>
      </c>
      <c r="H258" s="169">
        <v>0.4</v>
      </c>
      <c r="I258" s="161" t="s">
        <v>449</v>
      </c>
      <c r="J258" s="129">
        <f>G258*I258/1000</f>
        <v>0.26</v>
      </c>
      <c r="K258" s="277"/>
    </row>
    <row r="259" spans="5:11" x14ac:dyDescent="0.3">
      <c r="E259"/>
      <c r="F259" s="342" t="s">
        <v>155</v>
      </c>
      <c r="G259" s="169">
        <v>190</v>
      </c>
      <c r="H259" s="169">
        <v>190</v>
      </c>
      <c r="I259" s="161"/>
      <c r="J259" s="121"/>
      <c r="K259" s="277"/>
    </row>
    <row r="260" spans="5:11" x14ac:dyDescent="0.3">
      <c r="E260"/>
      <c r="F260" s="342" t="s">
        <v>158</v>
      </c>
      <c r="G260" s="169">
        <v>10</v>
      </c>
      <c r="H260" s="169">
        <v>10</v>
      </c>
      <c r="I260" s="161" t="s">
        <v>450</v>
      </c>
      <c r="J260" s="129">
        <f>G260*I260/1000</f>
        <v>0.73</v>
      </c>
      <c r="K260" s="277"/>
    </row>
    <row r="261" spans="5:11" x14ac:dyDescent="0.3">
      <c r="E261"/>
      <c r="K261" s="448"/>
    </row>
    <row r="262" spans="5:11" ht="21" x14ac:dyDescent="0.3">
      <c r="E262"/>
      <c r="F262" s="666" t="s">
        <v>489</v>
      </c>
      <c r="G262" s="666"/>
      <c r="H262" s="666"/>
      <c r="I262" s="666"/>
      <c r="J262" s="666"/>
      <c r="K262" s="278">
        <f>K265+K266+K267</f>
        <v>8.458124999999999</v>
      </c>
    </row>
    <row r="263" spans="5:11" ht="15" thickBot="1" x14ac:dyDescent="0.35">
      <c r="E263"/>
      <c r="F263" s="310"/>
      <c r="I263" s="96"/>
      <c r="K263" s="277"/>
    </row>
    <row r="264" spans="5:11" ht="15" thickBot="1" x14ac:dyDescent="0.35">
      <c r="E264"/>
      <c r="F264" s="477" t="s">
        <v>137</v>
      </c>
      <c r="G264" s="262" t="s">
        <v>138</v>
      </c>
      <c r="H264" s="263" t="s">
        <v>139</v>
      </c>
      <c r="I264" s="197"/>
      <c r="J264" s="135"/>
      <c r="K264" s="277"/>
    </row>
    <row r="265" spans="5:11" ht="15" thickBot="1" x14ac:dyDescent="0.35">
      <c r="E265"/>
      <c r="F265" s="478" t="s">
        <v>490</v>
      </c>
      <c r="G265" s="260">
        <v>12.5</v>
      </c>
      <c r="H265" s="260">
        <v>12.5</v>
      </c>
      <c r="I265" s="120" t="s">
        <v>491</v>
      </c>
      <c r="J265" s="135">
        <f>G265*I265/1000</f>
        <v>6.2249999999999996</v>
      </c>
      <c r="K265" s="277">
        <f>J265</f>
        <v>6.2249999999999996</v>
      </c>
    </row>
    <row r="266" spans="5:11" ht="15" thickBot="1" x14ac:dyDescent="0.35">
      <c r="E266"/>
      <c r="F266" s="478" t="s">
        <v>58</v>
      </c>
      <c r="G266" s="260">
        <v>37.5</v>
      </c>
      <c r="H266" s="260">
        <v>37.5</v>
      </c>
      <c r="I266" s="197"/>
      <c r="J266" s="135">
        <f>G266*I266/1000</f>
        <v>0</v>
      </c>
      <c r="K266" s="277">
        <f>J266</f>
        <v>0</v>
      </c>
    </row>
    <row r="267" spans="5:11" ht="15" thickBot="1" x14ac:dyDescent="0.35">
      <c r="E267"/>
      <c r="F267" s="478" t="s">
        <v>504</v>
      </c>
      <c r="G267" s="486">
        <v>37.5</v>
      </c>
      <c r="H267" s="486">
        <v>37.5</v>
      </c>
      <c r="I267" s="197">
        <v>59.55</v>
      </c>
      <c r="J267" s="135">
        <f>G267*I267/1000</f>
        <v>2.2331249999999998</v>
      </c>
      <c r="K267" s="277">
        <f>J267</f>
        <v>2.2331249999999998</v>
      </c>
    </row>
    <row r="268" spans="5:11" x14ac:dyDescent="0.3">
      <c r="E268"/>
      <c r="K268" s="448"/>
    </row>
    <row r="269" spans="5:11" ht="21" x14ac:dyDescent="0.4">
      <c r="F269" s="455" t="s">
        <v>543</v>
      </c>
      <c r="K269" s="452"/>
    </row>
    <row r="270" spans="5:11" ht="15.6" x14ac:dyDescent="0.3">
      <c r="E270"/>
      <c r="F270" s="303" t="s">
        <v>321</v>
      </c>
      <c r="G270">
        <v>130</v>
      </c>
      <c r="I270">
        <v>320</v>
      </c>
      <c r="K270" s="453">
        <f>G270*I270/1000</f>
        <v>41.6</v>
      </c>
    </row>
    <row r="271" spans="5:11" x14ac:dyDescent="0.3">
      <c r="E271"/>
      <c r="K271" s="448"/>
    </row>
    <row r="272" spans="5:11" ht="15" thickBot="1" x14ac:dyDescent="0.35">
      <c r="K272" s="448"/>
    </row>
    <row r="273" spans="5:11" ht="21.6" thickBot="1" x14ac:dyDescent="0.45">
      <c r="E273" s="447" t="s">
        <v>455</v>
      </c>
      <c r="F273" s="455" t="s">
        <v>511</v>
      </c>
      <c r="K273" s="293"/>
    </row>
    <row r="274" spans="5:11" ht="17.399999999999999" x14ac:dyDescent="0.3">
      <c r="E274"/>
      <c r="F274" s="343" t="s">
        <v>283</v>
      </c>
      <c r="G274" s="84"/>
      <c r="H274" s="84"/>
      <c r="K274" s="432">
        <f>J278</f>
        <v>10.730399999999999</v>
      </c>
    </row>
    <row r="275" spans="5:11" ht="15.6" x14ac:dyDescent="0.3">
      <c r="E275"/>
      <c r="F275" s="345"/>
      <c r="G275" s="621" t="s">
        <v>285</v>
      </c>
      <c r="H275" s="621"/>
    </row>
    <row r="276" spans="5:11" ht="15.6" x14ac:dyDescent="0.3">
      <c r="E276"/>
      <c r="F276" s="346"/>
      <c r="G276" s="621" t="s">
        <v>286</v>
      </c>
      <c r="H276" s="621"/>
    </row>
    <row r="277" spans="5:11" ht="15.6" x14ac:dyDescent="0.3">
      <c r="E277"/>
      <c r="F277" s="345" t="s">
        <v>284</v>
      </c>
      <c r="G277" s="11" t="s">
        <v>138</v>
      </c>
      <c r="H277" s="11" t="s">
        <v>139</v>
      </c>
    </row>
    <row r="278" spans="5:11" ht="15.6" x14ac:dyDescent="0.3">
      <c r="E278"/>
      <c r="F278" s="345" t="s">
        <v>320</v>
      </c>
      <c r="G278" s="549">
        <v>126.24</v>
      </c>
      <c r="H278" s="549">
        <v>120</v>
      </c>
      <c r="I278">
        <v>85</v>
      </c>
      <c r="J278" s="158">
        <f>G278*I278/1000</f>
        <v>10.730399999999999</v>
      </c>
    </row>
    <row r="279" spans="5:11" ht="15.6" x14ac:dyDescent="0.3">
      <c r="E279"/>
      <c r="F279" s="345" t="s">
        <v>288</v>
      </c>
      <c r="G279" s="264"/>
      <c r="H279" s="549">
        <v>120</v>
      </c>
    </row>
    <row r="280" spans="5:11" x14ac:dyDescent="0.3">
      <c r="E280"/>
      <c r="K280" s="293"/>
    </row>
    <row r="281" spans="5:11" x14ac:dyDescent="0.3">
      <c r="K281" s="448"/>
    </row>
    <row r="282" spans="5:11" ht="21.6" thickBot="1" x14ac:dyDescent="0.35">
      <c r="F282" s="456" t="s">
        <v>520</v>
      </c>
      <c r="K282" s="432">
        <f>J284+J287+J293+J295+J296</f>
        <v>3.0391599999999999</v>
      </c>
    </row>
    <row r="283" spans="5:11" ht="15" thickBot="1" x14ac:dyDescent="0.35">
      <c r="E283"/>
      <c r="F283" s="323" t="s">
        <v>137</v>
      </c>
      <c r="G283" s="249" t="s">
        <v>138</v>
      </c>
      <c r="H283" s="250" t="s">
        <v>139</v>
      </c>
      <c r="K283" s="448"/>
    </row>
    <row r="284" spans="5:11" ht="15" thickBot="1" x14ac:dyDescent="0.35">
      <c r="E284"/>
      <c r="F284" s="321" t="s">
        <v>253</v>
      </c>
      <c r="G284" s="287">
        <v>93.75</v>
      </c>
      <c r="H284" s="288">
        <v>75</v>
      </c>
      <c r="I284">
        <v>27</v>
      </c>
      <c r="J284">
        <f>G284*I284/1000</f>
        <v>2.53125</v>
      </c>
      <c r="K284" s="448"/>
    </row>
    <row r="285" spans="5:11" ht="15" thickBot="1" x14ac:dyDescent="0.35">
      <c r="E285"/>
      <c r="F285" s="321" t="s">
        <v>259</v>
      </c>
      <c r="G285" s="253">
        <v>12.5</v>
      </c>
      <c r="H285" s="252">
        <v>10</v>
      </c>
      <c r="I285">
        <v>30</v>
      </c>
      <c r="K285" s="448"/>
    </row>
    <row r="286" spans="5:11" ht="15" thickBot="1" x14ac:dyDescent="0.35">
      <c r="E286"/>
      <c r="F286" s="321" t="s">
        <v>260</v>
      </c>
      <c r="G286" s="251">
        <v>11.88</v>
      </c>
      <c r="H286" s="252">
        <v>10</v>
      </c>
      <c r="I286">
        <v>21</v>
      </c>
      <c r="K286" s="448"/>
    </row>
    <row r="287" spans="5:11" ht="15" thickBot="1" x14ac:dyDescent="0.35">
      <c r="E287"/>
      <c r="F287" s="321" t="s">
        <v>250</v>
      </c>
      <c r="G287" s="251">
        <v>2.4300000000000002</v>
      </c>
      <c r="H287" s="252">
        <v>2.4300000000000002</v>
      </c>
      <c r="I287">
        <v>137</v>
      </c>
      <c r="J287">
        <f>G287*I287/1000</f>
        <v>0.33291000000000004</v>
      </c>
      <c r="K287" s="448"/>
    </row>
    <row r="288" spans="5:11" ht="15" hidden="1" thickBot="1" x14ac:dyDescent="0.35">
      <c r="E288"/>
      <c r="F288" s="321" t="s">
        <v>324</v>
      </c>
      <c r="G288" s="251">
        <v>10</v>
      </c>
      <c r="H288" s="252">
        <v>10</v>
      </c>
      <c r="K288" s="448"/>
    </row>
    <row r="289" spans="5:11" ht="15" hidden="1" thickBot="1" x14ac:dyDescent="0.35">
      <c r="E289"/>
      <c r="F289" s="321" t="s">
        <v>325</v>
      </c>
      <c r="G289" s="251">
        <v>10</v>
      </c>
      <c r="H289" s="252">
        <v>10</v>
      </c>
      <c r="K289" s="448"/>
    </row>
    <row r="290" spans="5:11" ht="15" hidden="1" thickBot="1" x14ac:dyDescent="0.35">
      <c r="E290"/>
      <c r="F290" s="321" t="s">
        <v>326</v>
      </c>
      <c r="G290" s="251">
        <v>10</v>
      </c>
      <c r="H290" s="252">
        <v>10</v>
      </c>
      <c r="K290" s="448"/>
    </row>
    <row r="291" spans="5:11" ht="15" hidden="1" thickBot="1" x14ac:dyDescent="0.35">
      <c r="E291"/>
      <c r="F291" s="321" t="s">
        <v>327</v>
      </c>
      <c r="G291" s="265">
        <v>44323</v>
      </c>
      <c r="H291" s="266">
        <v>44323</v>
      </c>
      <c r="K291" s="448"/>
    </row>
    <row r="292" spans="5:11" ht="15" hidden="1" thickBot="1" x14ac:dyDescent="0.35">
      <c r="E292"/>
      <c r="F292" s="321" t="s">
        <v>328</v>
      </c>
      <c r="G292" s="251">
        <v>5</v>
      </c>
      <c r="H292" s="252">
        <v>5</v>
      </c>
      <c r="K292" s="448"/>
    </row>
    <row r="293" spans="5:11" ht="15" thickBot="1" x14ac:dyDescent="0.35">
      <c r="E293"/>
      <c r="F293" s="321" t="s">
        <v>492</v>
      </c>
      <c r="G293" s="251">
        <v>2.4300000000000002</v>
      </c>
      <c r="H293" s="252">
        <v>2.4300000000000002</v>
      </c>
      <c r="J293">
        <f>G293*I293/1000</f>
        <v>0</v>
      </c>
      <c r="K293" s="448"/>
    </row>
    <row r="294" spans="5:11" ht="15" hidden="1" thickBot="1" x14ac:dyDescent="0.35">
      <c r="E294"/>
      <c r="F294" s="321" t="s">
        <v>330</v>
      </c>
      <c r="G294" s="251">
        <v>5</v>
      </c>
      <c r="H294" s="252">
        <v>5</v>
      </c>
      <c r="K294" s="448"/>
    </row>
    <row r="295" spans="5:11" ht="15" thickBot="1" x14ac:dyDescent="0.35">
      <c r="E295"/>
      <c r="F295" s="321" t="s">
        <v>197</v>
      </c>
      <c r="G295" s="287">
        <v>5</v>
      </c>
      <c r="H295" s="252">
        <v>5</v>
      </c>
      <c r="J295">
        <f>G295*I295/1000</f>
        <v>0</v>
      </c>
      <c r="K295" s="448"/>
    </row>
    <row r="296" spans="5:11" ht="15" thickBot="1" x14ac:dyDescent="0.35">
      <c r="E296"/>
      <c r="F296" s="321" t="s">
        <v>493</v>
      </c>
      <c r="G296" s="251">
        <v>5</v>
      </c>
      <c r="H296" s="252">
        <v>5</v>
      </c>
      <c r="I296">
        <v>35</v>
      </c>
      <c r="J296">
        <f>G296*I296/1000</f>
        <v>0.17499999999999999</v>
      </c>
      <c r="K296" s="448"/>
    </row>
    <row r="297" spans="5:11" ht="15" thickBot="1" x14ac:dyDescent="0.35">
      <c r="F297" s="321" t="s">
        <v>155</v>
      </c>
      <c r="G297" s="481">
        <v>190</v>
      </c>
      <c r="H297" s="482">
        <v>190</v>
      </c>
      <c r="I297">
        <v>0</v>
      </c>
      <c r="J297">
        <f t="shared" ref="J297:J300" si="8">G297*I297/1000</f>
        <v>0</v>
      </c>
      <c r="K297" s="448"/>
    </row>
    <row r="298" spans="5:11" ht="15" thickBot="1" x14ac:dyDescent="0.35">
      <c r="F298" s="321" t="s">
        <v>494</v>
      </c>
      <c r="G298" s="482">
        <v>190</v>
      </c>
      <c r="H298" s="482">
        <v>190</v>
      </c>
      <c r="J298">
        <f t="shared" si="8"/>
        <v>0</v>
      </c>
      <c r="K298" s="448"/>
    </row>
    <row r="299" spans="5:11" ht="15" thickBot="1" x14ac:dyDescent="0.35">
      <c r="F299" s="321" t="s">
        <v>495</v>
      </c>
      <c r="G299" s="482">
        <v>190</v>
      </c>
      <c r="H299" s="482">
        <v>190</v>
      </c>
      <c r="J299">
        <f t="shared" si="8"/>
        <v>0</v>
      </c>
      <c r="K299" s="448"/>
    </row>
    <row r="300" spans="5:11" ht="15" thickBot="1" x14ac:dyDescent="0.35">
      <c r="F300" s="321" t="s">
        <v>182</v>
      </c>
      <c r="G300" s="482">
        <v>0.83</v>
      </c>
      <c r="H300" s="482">
        <v>0.83</v>
      </c>
      <c r="I300">
        <v>17</v>
      </c>
      <c r="J300">
        <f t="shared" si="8"/>
        <v>1.4109999999999999E-2</v>
      </c>
      <c r="K300" s="448"/>
    </row>
    <row r="301" spans="5:11" x14ac:dyDescent="0.3">
      <c r="G301" s="482"/>
      <c r="H301" s="482"/>
      <c r="K301" s="448"/>
    </row>
    <row r="302" spans="5:11" x14ac:dyDescent="0.3">
      <c r="G302" s="482"/>
      <c r="H302" s="482"/>
      <c r="K302" s="448"/>
    </row>
    <row r="303" spans="5:11" x14ac:dyDescent="0.3">
      <c r="K303" s="448"/>
    </row>
    <row r="304" spans="5:11" ht="21" x14ac:dyDescent="0.3">
      <c r="E304"/>
      <c r="F304" s="456" t="s">
        <v>496</v>
      </c>
      <c r="K304" s="432">
        <f>J307+J309+J310</f>
        <v>9.5597999999999992</v>
      </c>
    </row>
    <row r="305" spans="5:11" ht="15" thickBot="1" x14ac:dyDescent="0.35">
      <c r="E305"/>
      <c r="F305" s="322" t="s">
        <v>136</v>
      </c>
      <c r="K305" s="448"/>
    </row>
    <row r="306" spans="5:11" ht="15" thickBot="1" x14ac:dyDescent="0.35">
      <c r="E306"/>
      <c r="F306" s="323" t="s">
        <v>137</v>
      </c>
      <c r="G306" s="249" t="s">
        <v>138</v>
      </c>
      <c r="H306" s="250" t="s">
        <v>139</v>
      </c>
      <c r="K306" s="448"/>
    </row>
    <row r="307" spans="5:11" ht="15" thickBot="1" x14ac:dyDescent="0.35">
      <c r="E307"/>
      <c r="F307" s="321" t="s">
        <v>334</v>
      </c>
      <c r="G307" s="251">
        <v>68</v>
      </c>
      <c r="H307" s="252">
        <v>68</v>
      </c>
      <c r="I307">
        <v>59</v>
      </c>
      <c r="J307">
        <f>G307*I307/1000</f>
        <v>4.0119999999999996</v>
      </c>
      <c r="K307" s="448"/>
    </row>
    <row r="308" spans="5:11" ht="15" thickBot="1" x14ac:dyDescent="0.35">
      <c r="E308"/>
      <c r="F308" s="321" t="s">
        <v>155</v>
      </c>
      <c r="G308" s="251">
        <v>408</v>
      </c>
      <c r="H308" s="252">
        <v>408</v>
      </c>
      <c r="J308">
        <f>G308*I308/1000</f>
        <v>0</v>
      </c>
      <c r="K308" s="448"/>
    </row>
    <row r="309" spans="5:11" ht="15" thickBot="1" x14ac:dyDescent="0.35">
      <c r="E309"/>
      <c r="F309" s="321" t="s">
        <v>265</v>
      </c>
      <c r="G309" s="251">
        <v>3.4</v>
      </c>
      <c r="H309" s="252">
        <v>3.4</v>
      </c>
      <c r="I309">
        <v>17</v>
      </c>
      <c r="J309">
        <f>G309*I309/1000</f>
        <v>5.7799999999999997E-2</v>
      </c>
      <c r="K309" s="448"/>
    </row>
    <row r="310" spans="5:11" ht="15" thickBot="1" x14ac:dyDescent="0.35">
      <c r="E310"/>
      <c r="F310" s="321" t="s">
        <v>148</v>
      </c>
      <c r="G310" s="251">
        <v>9</v>
      </c>
      <c r="H310" s="252">
        <v>9</v>
      </c>
      <c r="I310">
        <v>610</v>
      </c>
      <c r="J310">
        <f>G310*I310/1000</f>
        <v>5.49</v>
      </c>
      <c r="K310" s="448"/>
    </row>
    <row r="311" spans="5:11" x14ac:dyDescent="0.3">
      <c r="K311" s="448"/>
    </row>
    <row r="312" spans="5:11" x14ac:dyDescent="0.3">
      <c r="K312" s="448"/>
    </row>
    <row r="313" spans="5:11" ht="21" x14ac:dyDescent="0.3">
      <c r="E313"/>
      <c r="F313" s="456" t="s">
        <v>497</v>
      </c>
      <c r="K313" s="432">
        <f>J327+J329+J330+J331+J332</f>
        <v>34.234320000000004</v>
      </c>
    </row>
    <row r="314" spans="5:11" x14ac:dyDescent="0.3">
      <c r="E314"/>
      <c r="F314" s="324" t="s">
        <v>336</v>
      </c>
      <c r="K314" s="448"/>
    </row>
    <row r="315" spans="5:11" x14ac:dyDescent="0.3">
      <c r="E315"/>
      <c r="F315" s="324" t="s">
        <v>166</v>
      </c>
      <c r="K315" s="448"/>
    </row>
    <row r="316" spans="5:11" x14ac:dyDescent="0.3">
      <c r="K316" s="448"/>
    </row>
    <row r="317" spans="5:11" x14ac:dyDescent="0.3">
      <c r="E317"/>
      <c r="F317" s="325" t="s">
        <v>167</v>
      </c>
      <c r="K317" s="158"/>
    </row>
    <row r="318" spans="5:11" x14ac:dyDescent="0.3">
      <c r="E318"/>
      <c r="F318" s="357"/>
      <c r="K318" s="158"/>
    </row>
    <row r="319" spans="5:11" hidden="1" x14ac:dyDescent="0.3">
      <c r="E319"/>
      <c r="F319" s="358" t="s">
        <v>337</v>
      </c>
      <c r="K319" s="158"/>
    </row>
    <row r="320" spans="5:11" ht="15" thickBot="1" x14ac:dyDescent="0.35">
      <c r="E320"/>
      <c r="F320" s="322" t="s">
        <v>273</v>
      </c>
      <c r="K320" s="158"/>
    </row>
    <row r="321" spans="5:11" ht="15" thickBot="1" x14ac:dyDescent="0.35">
      <c r="E321"/>
      <c r="F321" s="323" t="s">
        <v>137</v>
      </c>
      <c r="G321" s="249" t="s">
        <v>138</v>
      </c>
      <c r="H321" s="250" t="s">
        <v>139</v>
      </c>
      <c r="K321" s="158"/>
    </row>
    <row r="322" spans="5:11" ht="15" hidden="1" thickBot="1" x14ac:dyDescent="0.35">
      <c r="E322"/>
      <c r="F322" s="321" t="s">
        <v>338</v>
      </c>
      <c r="G322" s="251">
        <v>107</v>
      </c>
      <c r="H322" s="252">
        <v>79</v>
      </c>
      <c r="K322" s="158"/>
    </row>
    <row r="323" spans="5:11" ht="15" hidden="1" thickBot="1" x14ac:dyDescent="0.35">
      <c r="E323"/>
      <c r="F323" s="321" t="s">
        <v>339</v>
      </c>
      <c r="G323" s="251">
        <v>107</v>
      </c>
      <c r="H323" s="252">
        <v>79</v>
      </c>
      <c r="K323" s="158"/>
    </row>
    <row r="324" spans="5:11" ht="15" hidden="1" thickBot="1" x14ac:dyDescent="0.35">
      <c r="E324"/>
      <c r="F324" s="321" t="s">
        <v>340</v>
      </c>
      <c r="G324" s="251">
        <v>107</v>
      </c>
      <c r="H324" s="252">
        <v>79</v>
      </c>
      <c r="K324" s="158"/>
    </row>
    <row r="325" spans="5:11" ht="15" hidden="1" thickBot="1" x14ac:dyDescent="0.35">
      <c r="E325"/>
      <c r="F325" s="321" t="s">
        <v>341</v>
      </c>
      <c r="G325" s="251">
        <v>107</v>
      </c>
      <c r="H325" s="252">
        <v>79</v>
      </c>
      <c r="K325" s="158"/>
    </row>
    <row r="326" spans="5:11" ht="15" hidden="1" thickBot="1" x14ac:dyDescent="0.35">
      <c r="E326"/>
      <c r="F326" s="321" t="s">
        <v>342</v>
      </c>
      <c r="G326" s="251">
        <v>107</v>
      </c>
      <c r="H326" s="252">
        <v>79</v>
      </c>
      <c r="K326" s="158"/>
    </row>
    <row r="327" spans="5:11" ht="15" thickBot="1" x14ac:dyDescent="0.35">
      <c r="E327"/>
      <c r="F327" s="321" t="s">
        <v>343</v>
      </c>
      <c r="G327" s="251">
        <v>87</v>
      </c>
      <c r="H327" s="252">
        <v>74</v>
      </c>
      <c r="I327">
        <v>360.36</v>
      </c>
      <c r="J327" s="158">
        <f>G327*I327/1000</f>
        <v>31.351320000000001</v>
      </c>
      <c r="K327" s="158"/>
    </row>
    <row r="328" spans="5:11" ht="15" thickBot="1" x14ac:dyDescent="0.35">
      <c r="E328"/>
      <c r="F328" s="321" t="s">
        <v>344</v>
      </c>
      <c r="G328" s="251">
        <v>87</v>
      </c>
      <c r="H328" s="252">
        <v>74</v>
      </c>
      <c r="K328" s="158"/>
    </row>
    <row r="329" spans="5:11" ht="15" thickBot="1" x14ac:dyDescent="0.35">
      <c r="E329"/>
      <c r="F329" s="321" t="s">
        <v>250</v>
      </c>
      <c r="G329" s="251">
        <v>5</v>
      </c>
      <c r="H329" s="252">
        <v>5</v>
      </c>
      <c r="I329">
        <v>137</v>
      </c>
      <c r="J329" s="158">
        <f>G329*I329/1000</f>
        <v>0.68500000000000005</v>
      </c>
      <c r="K329" s="158"/>
    </row>
    <row r="330" spans="5:11" ht="15" thickBot="1" x14ac:dyDescent="0.35">
      <c r="E330"/>
      <c r="F330" s="321" t="s">
        <v>260</v>
      </c>
      <c r="G330" s="251">
        <v>12</v>
      </c>
      <c r="H330" s="252">
        <v>10</v>
      </c>
      <c r="I330">
        <v>21</v>
      </c>
      <c r="J330" s="158">
        <f>G330*I330/1000</f>
        <v>0.252</v>
      </c>
      <c r="K330" s="158"/>
    </row>
    <row r="331" spans="5:11" ht="15" thickBot="1" x14ac:dyDescent="0.35">
      <c r="E331"/>
      <c r="F331" s="321" t="s">
        <v>290</v>
      </c>
      <c r="G331" s="251">
        <v>8</v>
      </c>
      <c r="H331" s="252">
        <v>8</v>
      </c>
      <c r="I331">
        <v>234</v>
      </c>
      <c r="J331" s="158">
        <f>G331*I331/1000</f>
        <v>1.8720000000000001</v>
      </c>
      <c r="K331" s="158"/>
    </row>
    <row r="332" spans="5:11" ht="15" thickBot="1" x14ac:dyDescent="0.35">
      <c r="E332"/>
      <c r="F332" s="321" t="s">
        <v>171</v>
      </c>
      <c r="G332" s="251">
        <v>2</v>
      </c>
      <c r="H332" s="252">
        <v>2</v>
      </c>
      <c r="I332">
        <v>37</v>
      </c>
      <c r="J332" s="158">
        <f>G332*I332/1000</f>
        <v>7.3999999999999996E-2</v>
      </c>
      <c r="K332" s="158"/>
    </row>
    <row r="333" spans="5:11" ht="15" thickBot="1" x14ac:dyDescent="0.35">
      <c r="E333"/>
      <c r="F333" s="326" t="s">
        <v>345</v>
      </c>
      <c r="G333" s="253" t="s">
        <v>147</v>
      </c>
      <c r="H333" s="257">
        <v>50</v>
      </c>
      <c r="K333" s="448"/>
    </row>
    <row r="334" spans="5:11" ht="15" thickBot="1" x14ac:dyDescent="0.35">
      <c r="E334"/>
      <c r="F334" s="326" t="s">
        <v>346</v>
      </c>
      <c r="G334" s="253" t="s">
        <v>147</v>
      </c>
      <c r="H334" s="257">
        <v>50</v>
      </c>
      <c r="K334" s="448"/>
    </row>
    <row r="335" spans="5:11" x14ac:dyDescent="0.3">
      <c r="K335" s="448"/>
    </row>
    <row r="336" spans="5:11" ht="21.6" thickBot="1" x14ac:dyDescent="0.35">
      <c r="F336" s="483" t="s">
        <v>498</v>
      </c>
      <c r="K336" s="432">
        <f>J340+J341+J342</f>
        <v>3.8449999999999998</v>
      </c>
    </row>
    <row r="337" spans="5:11" ht="25.2" customHeight="1" thickBot="1" x14ac:dyDescent="0.35">
      <c r="F337" s="667" t="s">
        <v>284</v>
      </c>
      <c r="G337" s="670" t="s">
        <v>285</v>
      </c>
      <c r="H337" s="671"/>
      <c r="K337" s="448"/>
    </row>
    <row r="338" spans="5:11" ht="15" thickBot="1" x14ac:dyDescent="0.35">
      <c r="F338" s="668"/>
      <c r="G338" s="672" t="s">
        <v>431</v>
      </c>
      <c r="H338" s="673"/>
      <c r="K338" s="448"/>
    </row>
    <row r="339" spans="5:11" ht="15" thickBot="1" x14ac:dyDescent="0.35">
      <c r="F339" s="669"/>
      <c r="G339" s="553" t="s">
        <v>432</v>
      </c>
      <c r="H339" s="553" t="s">
        <v>433</v>
      </c>
      <c r="K339" s="448"/>
    </row>
    <row r="340" spans="5:11" ht="15" thickBot="1" x14ac:dyDescent="0.35">
      <c r="F340" s="434" t="s">
        <v>300</v>
      </c>
      <c r="G340" s="553">
        <v>25</v>
      </c>
      <c r="H340" s="553">
        <v>30.5</v>
      </c>
      <c r="I340">
        <v>110</v>
      </c>
      <c r="J340" s="158">
        <f>G340*I340/1000</f>
        <v>2.75</v>
      </c>
      <c r="K340" s="448"/>
    </row>
    <row r="341" spans="5:11" ht="15" thickBot="1" x14ac:dyDescent="0.35">
      <c r="F341" s="434" t="s">
        <v>155</v>
      </c>
      <c r="G341" s="553">
        <v>190</v>
      </c>
      <c r="H341" s="553">
        <v>190</v>
      </c>
      <c r="I341">
        <v>0</v>
      </c>
      <c r="J341" s="158">
        <f>G341*I341/1000</f>
        <v>0</v>
      </c>
      <c r="K341" s="448"/>
    </row>
    <row r="342" spans="5:11" ht="15" thickBot="1" x14ac:dyDescent="0.35">
      <c r="F342" s="434" t="s">
        <v>158</v>
      </c>
      <c r="G342" s="553">
        <v>15</v>
      </c>
      <c r="H342" s="553">
        <v>15</v>
      </c>
      <c r="I342">
        <v>73</v>
      </c>
      <c r="J342" s="158">
        <f>G342*I342/1000</f>
        <v>1.095</v>
      </c>
      <c r="K342" s="448"/>
    </row>
    <row r="343" spans="5:11" ht="15" thickBot="1" x14ac:dyDescent="0.35">
      <c r="F343" s="435" t="s">
        <v>434</v>
      </c>
      <c r="G343" s="553" t="s">
        <v>147</v>
      </c>
      <c r="H343" s="553" t="s">
        <v>147</v>
      </c>
      <c r="K343" s="448"/>
    </row>
    <row r="344" spans="5:11" x14ac:dyDescent="0.3">
      <c r="G344" s="159"/>
      <c r="H344" s="159"/>
      <c r="K344" s="439"/>
    </row>
    <row r="345" spans="5:11" hidden="1" x14ac:dyDescent="0.3">
      <c r="K345" s="448"/>
    </row>
    <row r="346" spans="5:11" hidden="1" x14ac:dyDescent="0.3">
      <c r="K346" s="448"/>
    </row>
    <row r="347" spans="5:11" ht="21" x14ac:dyDescent="0.4">
      <c r="F347" s="455" t="s">
        <v>539</v>
      </c>
      <c r="K347" s="452"/>
    </row>
    <row r="348" spans="5:11" ht="15.6" x14ac:dyDescent="0.3">
      <c r="E348"/>
      <c r="F348" s="303" t="s">
        <v>14</v>
      </c>
      <c r="G348" s="461">
        <v>60</v>
      </c>
      <c r="I348">
        <v>32.630000000000003</v>
      </c>
      <c r="K348" s="453">
        <f>G348*I348/1000</f>
        <v>1.9578000000000002</v>
      </c>
    </row>
    <row r="349" spans="5:11" x14ac:dyDescent="0.3">
      <c r="K349" s="448"/>
    </row>
    <row r="350" spans="5:11" ht="21.6" thickBot="1" x14ac:dyDescent="0.45">
      <c r="F350" s="455" t="s">
        <v>540</v>
      </c>
      <c r="K350" s="448"/>
    </row>
    <row r="351" spans="5:11" ht="15" thickBot="1" x14ac:dyDescent="0.35">
      <c r="E351" s="447" t="s">
        <v>532</v>
      </c>
      <c r="F351" s="303" t="s">
        <v>525</v>
      </c>
      <c r="G351">
        <v>207</v>
      </c>
      <c r="H351">
        <v>200</v>
      </c>
      <c r="I351">
        <v>59.4</v>
      </c>
      <c r="K351" s="521">
        <f>G351*I351/1000</f>
        <v>12.2958</v>
      </c>
    </row>
    <row r="352" spans="5:11" x14ac:dyDescent="0.3">
      <c r="E352"/>
      <c r="K352" s="508"/>
    </row>
    <row r="353" spans="5:11" x14ac:dyDescent="0.3">
      <c r="E353"/>
      <c r="F353" s="303" t="s">
        <v>529</v>
      </c>
      <c r="G353">
        <v>70</v>
      </c>
      <c r="I353">
        <v>13.72</v>
      </c>
      <c r="K353" s="507">
        <v>13.72</v>
      </c>
    </row>
    <row r="354" spans="5:11" ht="11.4" customHeight="1" x14ac:dyDescent="0.3">
      <c r="K354" s="452"/>
    </row>
    <row r="355" spans="5:11" ht="15.6" customHeight="1" thickBot="1" x14ac:dyDescent="0.35">
      <c r="K355" s="452"/>
    </row>
    <row r="356" spans="5:11" s="289" customFormat="1" ht="21.6" thickBot="1" x14ac:dyDescent="0.45">
      <c r="E356" s="359"/>
      <c r="F356" s="464" t="s">
        <v>190</v>
      </c>
      <c r="G356" s="472"/>
      <c r="H356" s="472"/>
      <c r="I356" s="472"/>
      <c r="J356" s="472"/>
      <c r="K356" s="473">
        <f>K358+K372+K389+K395+K400+K408+K427+K435+K450+K453+K456+K467</f>
        <v>151.57183500000002</v>
      </c>
    </row>
    <row r="357" spans="5:11" ht="15" thickBot="1" x14ac:dyDescent="0.35"/>
    <row r="358" spans="5:11" ht="21.6" thickBot="1" x14ac:dyDescent="0.35">
      <c r="E358" s="447" t="s">
        <v>453</v>
      </c>
      <c r="F358" s="484" t="s">
        <v>191</v>
      </c>
      <c r="G358" s="141"/>
      <c r="H358" s="141"/>
      <c r="I358" s="113"/>
      <c r="J358" s="131"/>
      <c r="K358" s="290">
        <f>J365+J366+J368+J370</f>
        <v>10.742000000000001</v>
      </c>
    </row>
    <row r="359" spans="5:11" x14ac:dyDescent="0.3">
      <c r="F359" s="361" t="s">
        <v>192</v>
      </c>
      <c r="G359" s="141"/>
      <c r="H359" s="141"/>
      <c r="I359" s="113"/>
      <c r="J359" s="119"/>
      <c r="K359" s="97"/>
    </row>
    <row r="360" spans="5:11" x14ac:dyDescent="0.3">
      <c r="F360" s="361" t="s">
        <v>166</v>
      </c>
      <c r="G360" s="141"/>
      <c r="H360" s="141"/>
      <c r="I360" s="113"/>
      <c r="J360" s="119"/>
      <c r="K360" s="97"/>
    </row>
    <row r="361" spans="5:11" x14ac:dyDescent="0.3">
      <c r="F361" s="318"/>
      <c r="G361" s="141"/>
      <c r="H361" s="141"/>
      <c r="I361" s="113"/>
      <c r="J361" s="119"/>
      <c r="K361" s="97"/>
    </row>
    <row r="362" spans="5:11" x14ac:dyDescent="0.3">
      <c r="F362" s="362" t="s">
        <v>167</v>
      </c>
      <c r="G362" s="141"/>
      <c r="H362" s="141"/>
      <c r="I362" s="113"/>
      <c r="J362" s="119"/>
      <c r="K362" s="97"/>
    </row>
    <row r="363" spans="5:11" ht="16.2" thickBot="1" x14ac:dyDescent="0.35">
      <c r="F363" s="363" t="s">
        <v>136</v>
      </c>
      <c r="G363" s="141"/>
      <c r="H363" s="141"/>
      <c r="I363" s="113"/>
      <c r="J363" s="119"/>
      <c r="K363" s="97"/>
    </row>
    <row r="364" spans="5:11" ht="15" thickBot="1" x14ac:dyDescent="0.35">
      <c r="F364" s="364" t="s">
        <v>137</v>
      </c>
      <c r="G364" s="187" t="s">
        <v>138</v>
      </c>
      <c r="H364" s="188" t="s">
        <v>139</v>
      </c>
      <c r="I364" s="113"/>
      <c r="J364" s="119"/>
      <c r="K364" s="97"/>
    </row>
    <row r="365" spans="5:11" ht="15" thickBot="1" x14ac:dyDescent="0.35">
      <c r="F365" s="365" t="s">
        <v>169</v>
      </c>
      <c r="G365" s="190">
        <v>30.8</v>
      </c>
      <c r="H365" s="191">
        <v>30.8</v>
      </c>
      <c r="I365" s="113">
        <v>40</v>
      </c>
      <c r="J365" s="135">
        <f>G365*I365/1000</f>
        <v>1.232</v>
      </c>
      <c r="K365" s="97"/>
    </row>
    <row r="366" spans="5:11" ht="15" thickBot="1" x14ac:dyDescent="0.35">
      <c r="F366" s="365" t="s">
        <v>144</v>
      </c>
      <c r="G366" s="190">
        <v>106</v>
      </c>
      <c r="H366" s="191">
        <v>106</v>
      </c>
      <c r="I366" s="113">
        <v>57.5</v>
      </c>
      <c r="J366" s="135">
        <f>G366*I366/1000</f>
        <v>6.0949999999999998</v>
      </c>
      <c r="K366" s="97"/>
    </row>
    <row r="367" spans="5:11" ht="15" thickBot="1" x14ac:dyDescent="0.35">
      <c r="F367" s="365" t="s">
        <v>155</v>
      </c>
      <c r="G367" s="190">
        <v>70</v>
      </c>
      <c r="H367" s="191">
        <v>70</v>
      </c>
      <c r="I367" s="113"/>
      <c r="J367" s="114"/>
      <c r="K367" s="97"/>
    </row>
    <row r="368" spans="5:11" ht="15" thickBot="1" x14ac:dyDescent="0.35">
      <c r="F368" s="365" t="s">
        <v>158</v>
      </c>
      <c r="G368" s="190">
        <v>5</v>
      </c>
      <c r="H368" s="191">
        <v>5</v>
      </c>
      <c r="I368" s="156">
        <v>73</v>
      </c>
      <c r="J368" s="135">
        <f>G368*I368/1000</f>
        <v>0.36499999999999999</v>
      </c>
      <c r="K368" s="97"/>
    </row>
    <row r="369" spans="5:11" ht="15" thickBot="1" x14ac:dyDescent="0.35">
      <c r="E369"/>
      <c r="F369" s="366" t="s">
        <v>193</v>
      </c>
      <c r="G369" s="193" t="s">
        <v>147</v>
      </c>
      <c r="H369" s="194">
        <v>192</v>
      </c>
      <c r="I369" s="113"/>
      <c r="J369" s="114"/>
      <c r="K369" s="97"/>
    </row>
    <row r="370" spans="5:11" ht="15" thickBot="1" x14ac:dyDescent="0.35">
      <c r="E370"/>
      <c r="F370" s="365" t="s">
        <v>148</v>
      </c>
      <c r="G370" s="190">
        <v>5</v>
      </c>
      <c r="H370" s="191">
        <v>5</v>
      </c>
      <c r="I370" s="156">
        <v>610</v>
      </c>
      <c r="J370" s="135">
        <f>G370*I370/1000</f>
        <v>3.05</v>
      </c>
      <c r="K370" s="97"/>
    </row>
    <row r="371" spans="5:11" x14ac:dyDescent="0.3">
      <c r="E371"/>
      <c r="F371" s="310"/>
      <c r="I371" s="96"/>
      <c r="K371" s="97"/>
    </row>
    <row r="372" spans="5:11" ht="21" x14ac:dyDescent="0.3">
      <c r="F372" s="445" t="s">
        <v>448</v>
      </c>
      <c r="G372" s="119"/>
      <c r="H372" s="119"/>
      <c r="I372" s="120"/>
      <c r="J372" s="121"/>
      <c r="K372" s="449">
        <f>J379</f>
        <v>6.2090000000000005</v>
      </c>
    </row>
    <row r="373" spans="5:11" ht="15.6" x14ac:dyDescent="0.3">
      <c r="E373"/>
      <c r="F373" s="613" t="s">
        <v>151</v>
      </c>
      <c r="G373" s="613"/>
      <c r="H373" s="613"/>
      <c r="I373" s="613"/>
      <c r="J373" s="613"/>
      <c r="K373" s="451"/>
    </row>
    <row r="374" spans="5:11" ht="16.2" thickBot="1" x14ac:dyDescent="0.35">
      <c r="E374"/>
      <c r="F374" s="312" t="s">
        <v>136</v>
      </c>
      <c r="G374" s="119"/>
      <c r="H374" s="119"/>
      <c r="I374" s="120"/>
      <c r="J374" s="121"/>
      <c r="K374" s="450"/>
    </row>
    <row r="375" spans="5:11" ht="16.2" thickBot="1" x14ac:dyDescent="0.35">
      <c r="E375"/>
      <c r="F375" s="313" t="s">
        <v>137</v>
      </c>
      <c r="G375" s="124" t="s">
        <v>138</v>
      </c>
      <c r="H375" s="125" t="s">
        <v>139</v>
      </c>
      <c r="I375" s="120"/>
      <c r="J375" s="121"/>
      <c r="K375" s="450"/>
    </row>
    <row r="376" spans="5:11" ht="16.2" thickBot="1" x14ac:dyDescent="0.35">
      <c r="E376"/>
      <c r="F376" s="314" t="s">
        <v>153</v>
      </c>
      <c r="G376" s="127">
        <v>1</v>
      </c>
      <c r="H376" s="128">
        <v>1</v>
      </c>
      <c r="I376" s="120" t="s">
        <v>449</v>
      </c>
      <c r="J376" s="129">
        <f>G376*I376/1000</f>
        <v>0.65</v>
      </c>
      <c r="K376" s="450"/>
    </row>
    <row r="377" spans="5:11" ht="16.2" thickBot="1" x14ac:dyDescent="0.35">
      <c r="E377"/>
      <c r="F377" s="314" t="s">
        <v>155</v>
      </c>
      <c r="G377" s="127">
        <v>54</v>
      </c>
      <c r="H377" s="128">
        <v>54</v>
      </c>
      <c r="I377" s="120"/>
      <c r="J377" s="121"/>
      <c r="K377" s="450"/>
    </row>
    <row r="378" spans="5:11" ht="15.6" x14ac:dyDescent="0.3">
      <c r="E378"/>
      <c r="F378" s="315"/>
      <c r="G378" s="131"/>
      <c r="H378" s="131"/>
      <c r="I378" s="120"/>
      <c r="J378" s="121"/>
      <c r="K378" s="450"/>
    </row>
    <row r="379" spans="5:11" ht="21" x14ac:dyDescent="0.3">
      <c r="E379"/>
      <c r="F379" s="445" t="s">
        <v>499</v>
      </c>
      <c r="G379" s="119"/>
      <c r="H379" s="119"/>
      <c r="I379" s="120"/>
      <c r="J379" s="133">
        <f>J383+J384+J385</f>
        <v>6.2090000000000005</v>
      </c>
      <c r="K379" s="450"/>
    </row>
    <row r="380" spans="5:11" ht="15.6" x14ac:dyDescent="0.3">
      <c r="E380"/>
      <c r="F380" s="613" t="s">
        <v>151</v>
      </c>
      <c r="G380" s="613"/>
      <c r="H380" s="613"/>
      <c r="I380" s="613"/>
      <c r="J380" s="613"/>
      <c r="K380" s="450"/>
    </row>
    <row r="381" spans="5:11" ht="16.2" thickBot="1" x14ac:dyDescent="0.35">
      <c r="E381"/>
      <c r="F381" s="312" t="s">
        <v>136</v>
      </c>
      <c r="G381" s="119"/>
      <c r="H381" s="119"/>
      <c r="I381" s="120"/>
      <c r="J381" s="121"/>
      <c r="K381" s="450"/>
    </row>
    <row r="382" spans="5:11" ht="16.2" thickBot="1" x14ac:dyDescent="0.35">
      <c r="E382"/>
      <c r="F382" s="313" t="s">
        <v>137</v>
      </c>
      <c r="G382" s="124" t="s">
        <v>138</v>
      </c>
      <c r="H382" s="125" t="s">
        <v>139</v>
      </c>
      <c r="I382" s="120"/>
      <c r="J382" s="121"/>
      <c r="K382" s="450"/>
    </row>
    <row r="383" spans="5:11" ht="16.2" thickBot="1" x14ac:dyDescent="0.35">
      <c r="E383"/>
      <c r="F383" s="314" t="s">
        <v>500</v>
      </c>
      <c r="G383" s="134" t="s">
        <v>147</v>
      </c>
      <c r="H383" s="128">
        <v>50</v>
      </c>
      <c r="I383" s="120"/>
      <c r="J383" s="135">
        <f>J376</f>
        <v>0.65</v>
      </c>
      <c r="K383" s="450"/>
    </row>
    <row r="384" spans="5:11" ht="16.2" thickBot="1" x14ac:dyDescent="0.35">
      <c r="E384"/>
      <c r="F384" s="314" t="s">
        <v>158</v>
      </c>
      <c r="G384" s="127">
        <v>15</v>
      </c>
      <c r="H384" s="128">
        <v>15</v>
      </c>
      <c r="I384" s="120" t="s">
        <v>450</v>
      </c>
      <c r="J384" s="135">
        <f>G384*I384/1000</f>
        <v>1.095</v>
      </c>
      <c r="K384" s="450"/>
    </row>
    <row r="385" spans="5:11" ht="16.2" thickBot="1" x14ac:dyDescent="0.35">
      <c r="E385"/>
      <c r="F385" s="314" t="s">
        <v>160</v>
      </c>
      <c r="G385" s="127">
        <v>8</v>
      </c>
      <c r="H385" s="128">
        <v>7</v>
      </c>
      <c r="I385" s="120" t="s">
        <v>451</v>
      </c>
      <c r="J385" s="135">
        <f>G385*I385/1000</f>
        <v>4.4640000000000004</v>
      </c>
      <c r="K385" s="450"/>
    </row>
    <row r="386" spans="5:11" ht="16.2" thickBot="1" x14ac:dyDescent="0.35">
      <c r="E386"/>
      <c r="F386" s="314" t="s">
        <v>155</v>
      </c>
      <c r="G386" s="127">
        <v>150</v>
      </c>
      <c r="H386" s="128">
        <v>150</v>
      </c>
      <c r="I386" s="120"/>
      <c r="J386" s="121"/>
      <c r="K386" s="450"/>
    </row>
    <row r="387" spans="5:11" x14ac:dyDescent="0.3">
      <c r="E387"/>
      <c r="F387" s="342"/>
      <c r="G387" s="169"/>
      <c r="H387" s="169"/>
      <c r="I387" s="161"/>
      <c r="J387" s="135"/>
      <c r="K387" s="97"/>
    </row>
    <row r="388" spans="5:11" x14ac:dyDescent="0.3">
      <c r="E388"/>
      <c r="F388" s="342"/>
      <c r="G388" s="169"/>
      <c r="H388" s="169"/>
      <c r="I388" s="161"/>
      <c r="J388" s="135"/>
      <c r="K388" s="97"/>
    </row>
    <row r="389" spans="5:11" ht="21" x14ac:dyDescent="0.3">
      <c r="E389"/>
      <c r="F389" s="485" t="s">
        <v>501</v>
      </c>
      <c r="G389" s="169"/>
      <c r="H389" s="169"/>
      <c r="I389" s="161"/>
      <c r="J389" s="121"/>
      <c r="K389" s="290">
        <f>J390+J391+J392</f>
        <v>9.8581249999999994</v>
      </c>
    </row>
    <row r="390" spans="5:11" x14ac:dyDescent="0.3">
      <c r="E390"/>
      <c r="F390" s="342" t="s">
        <v>502</v>
      </c>
      <c r="G390" s="137">
        <v>37.5</v>
      </c>
      <c r="H390" s="169">
        <v>37.5</v>
      </c>
      <c r="I390" s="161" t="s">
        <v>486</v>
      </c>
      <c r="J390" s="133">
        <f>G390*I390/1000</f>
        <v>0</v>
      </c>
      <c r="K390" s="292"/>
    </row>
    <row r="391" spans="5:11" x14ac:dyDescent="0.3">
      <c r="E391"/>
      <c r="F391" s="342" t="s">
        <v>503</v>
      </c>
      <c r="G391" s="137">
        <v>37.5</v>
      </c>
      <c r="H391" s="169">
        <v>37.5</v>
      </c>
      <c r="I391" s="161" t="s">
        <v>465</v>
      </c>
      <c r="J391" s="133">
        <f>G391*I391/1000</f>
        <v>2.2331249999999998</v>
      </c>
      <c r="K391" s="292"/>
    </row>
    <row r="392" spans="5:11" ht="15" thickBot="1" x14ac:dyDescent="0.35">
      <c r="E392"/>
      <c r="F392" s="342" t="s">
        <v>186</v>
      </c>
      <c r="G392" s="121">
        <v>12.5</v>
      </c>
      <c r="H392" s="169">
        <v>12.5</v>
      </c>
      <c r="I392" s="161" t="s">
        <v>517</v>
      </c>
      <c r="J392" s="133">
        <f>G392*I392/1000</f>
        <v>7.625</v>
      </c>
      <c r="K392" s="292"/>
    </row>
    <row r="393" spans="5:11" ht="15" thickBot="1" x14ac:dyDescent="0.35">
      <c r="E393"/>
      <c r="F393" s="195"/>
      <c r="G393" s="196"/>
      <c r="H393" s="196"/>
      <c r="I393" s="197"/>
      <c r="J393" s="135"/>
      <c r="K393" s="97"/>
    </row>
    <row r="394" spans="5:11" ht="21" hidden="1" x14ac:dyDescent="0.4">
      <c r="F394" s="455" t="s">
        <v>466</v>
      </c>
      <c r="J394" s="135"/>
      <c r="K394" s="448"/>
    </row>
    <row r="395" spans="5:11" hidden="1" x14ac:dyDescent="0.3">
      <c r="F395" s="310" t="s">
        <v>467</v>
      </c>
      <c r="H395">
        <v>100</v>
      </c>
      <c r="I395">
        <v>320</v>
      </c>
      <c r="J395" s="135">
        <f t="shared" ref="J395" si="9">G395*I395/1000</f>
        <v>0</v>
      </c>
      <c r="K395" s="432">
        <f>G395*I395/1000</f>
        <v>0</v>
      </c>
    </row>
    <row r="396" spans="5:11" x14ac:dyDescent="0.3">
      <c r="E396"/>
      <c r="F396" s="487"/>
      <c r="G396" s="488"/>
      <c r="H396" s="488"/>
      <c r="I396" s="197"/>
      <c r="J396" s="135"/>
      <c r="K396" s="97"/>
    </row>
    <row r="397" spans="5:11" hidden="1" x14ac:dyDescent="0.3">
      <c r="E397"/>
      <c r="F397" s="487"/>
      <c r="G397" s="488"/>
      <c r="H397" s="488"/>
      <c r="I397" s="197"/>
      <c r="J397" s="135"/>
      <c r="K397" s="97"/>
    </row>
    <row r="398" spans="5:11" hidden="1" x14ac:dyDescent="0.3">
      <c r="E398"/>
      <c r="F398" s="487"/>
      <c r="G398" s="488"/>
      <c r="H398" s="488"/>
      <c r="I398" s="197"/>
      <c r="J398" s="135"/>
      <c r="K398" s="97"/>
    </row>
    <row r="399" spans="5:11" ht="15" thickBot="1" x14ac:dyDescent="0.35"/>
    <row r="400" spans="5:11" ht="21.6" thickBot="1" x14ac:dyDescent="0.35">
      <c r="E400" s="447" t="s">
        <v>455</v>
      </c>
      <c r="F400" s="456" t="s">
        <v>456</v>
      </c>
      <c r="K400" s="432">
        <f>J402+J403+J405+J406</f>
        <v>11.818800000000001</v>
      </c>
    </row>
    <row r="401" spans="5:11" ht="15" thickBot="1" x14ac:dyDescent="0.35">
      <c r="E401"/>
      <c r="F401" s="320" t="s">
        <v>137</v>
      </c>
      <c r="G401" s="106" t="s">
        <v>138</v>
      </c>
      <c r="H401" s="107" t="s">
        <v>139</v>
      </c>
    </row>
    <row r="402" spans="5:11" ht="15.75" customHeight="1" thickBot="1" x14ac:dyDescent="0.35">
      <c r="E402"/>
      <c r="F402" s="321" t="s">
        <v>246</v>
      </c>
      <c r="G402" s="111">
        <v>68.400000000000006</v>
      </c>
      <c r="H402" s="112">
        <v>57.6</v>
      </c>
      <c r="I402">
        <v>90</v>
      </c>
      <c r="J402">
        <f>G402*I402/1000</f>
        <v>6.1560000000000006</v>
      </c>
    </row>
    <row r="403" spans="5:11" ht="15" thickBot="1" x14ac:dyDescent="0.35">
      <c r="E403"/>
      <c r="F403" s="321" t="s">
        <v>247</v>
      </c>
      <c r="G403" s="111">
        <v>52.8</v>
      </c>
      <c r="H403" s="112">
        <v>42</v>
      </c>
      <c r="I403">
        <v>85</v>
      </c>
      <c r="J403">
        <f t="shared" ref="J403" si="10">G403*I403/1000</f>
        <v>4.4880000000000004</v>
      </c>
    </row>
    <row r="404" spans="5:11" ht="15" thickBot="1" x14ac:dyDescent="0.35">
      <c r="E404"/>
      <c r="F404" s="321" t="s">
        <v>248</v>
      </c>
      <c r="G404" s="111">
        <v>18</v>
      </c>
      <c r="H404" s="112">
        <v>14.4</v>
      </c>
    </row>
    <row r="405" spans="5:11" ht="15" thickBot="1" x14ac:dyDescent="0.35">
      <c r="E405"/>
      <c r="F405" s="321" t="s">
        <v>249</v>
      </c>
      <c r="G405" s="111">
        <v>16.8</v>
      </c>
      <c r="H405" s="112">
        <v>14.4</v>
      </c>
      <c r="I405">
        <v>21</v>
      </c>
      <c r="J405">
        <f t="shared" ref="J405:J406" si="11">G405*I405/1000</f>
        <v>0.3528</v>
      </c>
    </row>
    <row r="406" spans="5:11" ht="15" thickBot="1" x14ac:dyDescent="0.35">
      <c r="E406"/>
      <c r="F406" s="321" t="s">
        <v>250</v>
      </c>
      <c r="G406" s="111">
        <v>6</v>
      </c>
      <c r="H406" s="112">
        <v>6</v>
      </c>
      <c r="I406">
        <v>137</v>
      </c>
      <c r="J406">
        <f t="shared" si="11"/>
        <v>0.82199999999999995</v>
      </c>
    </row>
    <row r="408" spans="5:11" ht="21" x14ac:dyDescent="0.3">
      <c r="E408"/>
      <c r="F408" s="456" t="s">
        <v>251</v>
      </c>
      <c r="K408" s="453">
        <f>J411+J414+J417+J418+J419+J424+J425</f>
        <v>3.8220000000000005</v>
      </c>
    </row>
    <row r="409" spans="5:11" ht="16.2" thickBot="1" x14ac:dyDescent="0.35">
      <c r="E409"/>
      <c r="F409" s="322" t="s">
        <v>252</v>
      </c>
      <c r="K409" s="452"/>
    </row>
    <row r="410" spans="5:11" ht="16.2" thickBot="1" x14ac:dyDescent="0.35">
      <c r="E410"/>
      <c r="F410" s="323" t="s">
        <v>137</v>
      </c>
      <c r="G410" s="419" t="s">
        <v>138</v>
      </c>
      <c r="H410" s="420" t="s">
        <v>139</v>
      </c>
      <c r="I410" s="421"/>
      <c r="J410" s="421"/>
      <c r="K410" s="452"/>
    </row>
    <row r="411" spans="5:11" ht="16.2" thickBot="1" x14ac:dyDescent="0.35">
      <c r="E411"/>
      <c r="F411" s="321" t="s">
        <v>253</v>
      </c>
      <c r="G411" s="422">
        <v>100</v>
      </c>
      <c r="H411" s="423">
        <v>75</v>
      </c>
      <c r="I411" s="421">
        <v>27</v>
      </c>
      <c r="J411" s="421">
        <f>G411*I411/1000</f>
        <v>2.7</v>
      </c>
      <c r="K411" s="452"/>
    </row>
    <row r="412" spans="5:11" ht="16.2" thickBot="1" x14ac:dyDescent="0.35">
      <c r="E412"/>
      <c r="F412" s="321" t="s">
        <v>254</v>
      </c>
      <c r="G412" s="422">
        <v>2</v>
      </c>
      <c r="H412" s="423">
        <v>2</v>
      </c>
      <c r="I412" s="421"/>
      <c r="J412" s="421"/>
      <c r="K412" s="452"/>
    </row>
    <row r="413" spans="5:11" ht="16.2" thickBot="1" x14ac:dyDescent="0.35">
      <c r="E413"/>
      <c r="F413" s="321" t="s">
        <v>255</v>
      </c>
      <c r="G413" s="422">
        <v>2</v>
      </c>
      <c r="H413" s="423">
        <v>2</v>
      </c>
      <c r="I413" s="421"/>
      <c r="J413" s="421"/>
      <c r="K413" s="452"/>
    </row>
    <row r="414" spans="5:11" ht="16.2" thickBot="1" x14ac:dyDescent="0.35">
      <c r="E414"/>
      <c r="F414" s="321" t="s">
        <v>256</v>
      </c>
      <c r="G414" s="422">
        <v>2</v>
      </c>
      <c r="H414" s="423">
        <v>2</v>
      </c>
      <c r="I414" s="421">
        <v>59</v>
      </c>
      <c r="J414" s="421">
        <f>G414*I414/1000</f>
        <v>0.11799999999999999</v>
      </c>
      <c r="K414" s="452"/>
    </row>
    <row r="415" spans="5:11" ht="16.2" thickBot="1" x14ac:dyDescent="0.35">
      <c r="E415"/>
      <c r="F415" s="321" t="s">
        <v>257</v>
      </c>
      <c r="G415" s="424" t="s">
        <v>147</v>
      </c>
      <c r="H415" s="423">
        <v>2</v>
      </c>
      <c r="I415" s="421"/>
      <c r="J415" s="421"/>
      <c r="K415" s="452"/>
    </row>
    <row r="416" spans="5:11" ht="16.2" thickBot="1" x14ac:dyDescent="0.35">
      <c r="E416"/>
      <c r="F416" s="321" t="s">
        <v>258</v>
      </c>
      <c r="G416" s="422">
        <v>2</v>
      </c>
      <c r="H416" s="423">
        <v>2</v>
      </c>
      <c r="I416" s="421"/>
      <c r="J416" s="421"/>
      <c r="K416" s="452"/>
    </row>
    <row r="417" spans="5:11" ht="16.2" thickBot="1" x14ac:dyDescent="0.35">
      <c r="E417"/>
      <c r="F417" s="321" t="s">
        <v>259</v>
      </c>
      <c r="G417" s="422">
        <v>12.5</v>
      </c>
      <c r="H417" s="423">
        <v>10</v>
      </c>
      <c r="I417" s="421">
        <v>30</v>
      </c>
      <c r="J417" s="421">
        <f>G417*I417/1000</f>
        <v>0.375</v>
      </c>
      <c r="K417" s="452"/>
    </row>
    <row r="418" spans="5:11" ht="16.2" thickBot="1" x14ac:dyDescent="0.35">
      <c r="E418"/>
      <c r="F418" s="321" t="s">
        <v>260</v>
      </c>
      <c r="G418" s="422">
        <v>12</v>
      </c>
      <c r="H418" s="423">
        <v>10</v>
      </c>
      <c r="I418" s="421">
        <v>21</v>
      </c>
      <c r="J418" s="421">
        <f>G418*I418/1000</f>
        <v>0.252</v>
      </c>
      <c r="K418" s="452"/>
    </row>
    <row r="419" spans="5:11" ht="16.2" thickBot="1" x14ac:dyDescent="0.35">
      <c r="E419"/>
      <c r="F419" s="321" t="s">
        <v>250</v>
      </c>
      <c r="G419" s="422">
        <v>2.5</v>
      </c>
      <c r="H419" s="423">
        <v>2.5</v>
      </c>
      <c r="I419" s="421">
        <v>137</v>
      </c>
      <c r="J419" s="421">
        <f>G419*I419/1000</f>
        <v>0.34250000000000003</v>
      </c>
      <c r="K419" s="452"/>
    </row>
    <row r="420" spans="5:11" ht="16.2" thickBot="1" x14ac:dyDescent="0.35">
      <c r="E420"/>
      <c r="F420" s="457" t="s">
        <v>261</v>
      </c>
      <c r="G420" s="422" t="s">
        <v>147</v>
      </c>
      <c r="H420" s="423">
        <v>175</v>
      </c>
      <c r="I420" s="421"/>
      <c r="J420" s="421"/>
      <c r="K420" s="452"/>
    </row>
    <row r="421" spans="5:11" ht="16.2" thickBot="1" x14ac:dyDescent="0.35">
      <c r="E421"/>
      <c r="F421" s="321" t="s">
        <v>262</v>
      </c>
      <c r="G421" s="422">
        <v>175</v>
      </c>
      <c r="H421" s="423">
        <v>175</v>
      </c>
      <c r="I421" s="421"/>
      <c r="J421" s="421"/>
      <c r="K421" s="452"/>
    </row>
    <row r="422" spans="5:11" ht="16.2" thickBot="1" x14ac:dyDescent="0.35">
      <c r="E422"/>
      <c r="F422" s="321" t="s">
        <v>263</v>
      </c>
      <c r="G422" s="422">
        <v>175</v>
      </c>
      <c r="H422" s="423">
        <v>175</v>
      </c>
      <c r="I422" s="421"/>
      <c r="J422" s="421"/>
      <c r="K422" s="452"/>
    </row>
    <row r="423" spans="5:11" ht="16.2" thickBot="1" x14ac:dyDescent="0.35">
      <c r="E423"/>
      <c r="F423" s="321" t="s">
        <v>145</v>
      </c>
      <c r="G423" s="422">
        <v>175</v>
      </c>
      <c r="H423" s="423">
        <v>175</v>
      </c>
      <c r="I423" s="421"/>
      <c r="J423" s="421"/>
      <c r="K423" s="452"/>
    </row>
    <row r="424" spans="5:11" ht="16.2" thickBot="1" x14ac:dyDescent="0.35">
      <c r="E424"/>
      <c r="F424" s="321" t="s">
        <v>264</v>
      </c>
      <c r="G424" s="422">
        <v>0.01</v>
      </c>
      <c r="H424" s="423">
        <v>0.01</v>
      </c>
      <c r="I424" s="425">
        <v>900</v>
      </c>
      <c r="J424" s="421">
        <f>G424*I424/1000</f>
        <v>8.9999999999999993E-3</v>
      </c>
      <c r="K424" s="452"/>
    </row>
    <row r="425" spans="5:11" ht="16.2" thickBot="1" x14ac:dyDescent="0.35">
      <c r="E425"/>
      <c r="F425" s="321" t="s">
        <v>265</v>
      </c>
      <c r="G425" s="422">
        <v>1.5</v>
      </c>
      <c r="H425" s="423">
        <v>1.5</v>
      </c>
      <c r="I425" s="421">
        <v>17</v>
      </c>
      <c r="J425" s="421">
        <f>G425*I425/1000</f>
        <v>2.5499999999999998E-2</v>
      </c>
      <c r="K425" s="452"/>
    </row>
    <row r="426" spans="5:11" ht="15.6" x14ac:dyDescent="0.3">
      <c r="K426" s="452"/>
    </row>
    <row r="427" spans="5:11" ht="21.6" thickBot="1" x14ac:dyDescent="0.35">
      <c r="E427"/>
      <c r="F427" s="456" t="s">
        <v>505</v>
      </c>
      <c r="K427" s="432">
        <f>J429+J430+J433</f>
        <v>13.432</v>
      </c>
    </row>
    <row r="428" spans="5:11" ht="15" thickBot="1" x14ac:dyDescent="0.35">
      <c r="E428"/>
      <c r="F428" s="323" t="s">
        <v>137</v>
      </c>
      <c r="G428" s="249" t="s">
        <v>138</v>
      </c>
      <c r="H428" s="250" t="s">
        <v>139</v>
      </c>
    </row>
    <row r="429" spans="5:11" ht="15" thickBot="1" x14ac:dyDescent="0.35">
      <c r="E429"/>
      <c r="F429" s="321" t="s">
        <v>253</v>
      </c>
      <c r="G429" s="251">
        <v>226</v>
      </c>
      <c r="H429" s="252">
        <v>168</v>
      </c>
      <c r="I429">
        <v>27</v>
      </c>
      <c r="J429">
        <f>G429*I429/1000</f>
        <v>6.1020000000000003</v>
      </c>
    </row>
    <row r="430" spans="5:11" ht="15" thickBot="1" x14ac:dyDescent="0.35">
      <c r="E430"/>
      <c r="F430" s="321" t="s">
        <v>279</v>
      </c>
      <c r="G430" s="251">
        <v>32</v>
      </c>
      <c r="H430" s="252">
        <v>30</v>
      </c>
      <c r="I430">
        <v>57.5</v>
      </c>
      <c r="J430">
        <f>G430*I430/1000</f>
        <v>1.84</v>
      </c>
    </row>
    <row r="431" spans="5:11" ht="15" thickBot="1" x14ac:dyDescent="0.35">
      <c r="E431"/>
      <c r="F431" s="326" t="s">
        <v>350</v>
      </c>
      <c r="G431" s="253" t="s">
        <v>147</v>
      </c>
      <c r="H431" s="257">
        <v>30</v>
      </c>
    </row>
    <row r="432" spans="5:11" ht="23.4" thickBot="1" x14ac:dyDescent="0.35">
      <c r="E432"/>
      <c r="F432" s="326" t="s">
        <v>351</v>
      </c>
      <c r="G432" s="253" t="s">
        <v>147</v>
      </c>
      <c r="H432" s="269" t="s">
        <v>147</v>
      </c>
    </row>
    <row r="433" spans="5:11" ht="15" thickBot="1" x14ac:dyDescent="0.35">
      <c r="E433"/>
      <c r="F433" s="321" t="s">
        <v>148</v>
      </c>
      <c r="G433" s="251">
        <v>9</v>
      </c>
      <c r="H433" s="252">
        <v>9</v>
      </c>
      <c r="I433">
        <v>610</v>
      </c>
      <c r="J433">
        <f>G433*I433/1000</f>
        <v>5.49</v>
      </c>
    </row>
    <row r="435" spans="5:11" ht="21" x14ac:dyDescent="0.3">
      <c r="E435"/>
      <c r="F435" s="456" t="s">
        <v>507</v>
      </c>
      <c r="K435" s="432">
        <f>J438+J439+J440+J441+J442+J443+J444+J445+J446</f>
        <v>50.932110000000009</v>
      </c>
    </row>
    <row r="436" spans="5:11" ht="15.6" thickBot="1" x14ac:dyDescent="0.35">
      <c r="E436"/>
      <c r="F436" s="355" t="s">
        <v>508</v>
      </c>
    </row>
    <row r="437" spans="5:11" ht="15" thickBot="1" x14ac:dyDescent="0.35">
      <c r="E437"/>
      <c r="F437" s="320" t="s">
        <v>137</v>
      </c>
      <c r="G437" s="106" t="s">
        <v>138</v>
      </c>
      <c r="H437" s="107" t="s">
        <v>139</v>
      </c>
    </row>
    <row r="438" spans="5:11" ht="15" thickBot="1" x14ac:dyDescent="0.35">
      <c r="E438"/>
      <c r="F438" s="321" t="s">
        <v>353</v>
      </c>
      <c r="G438" s="111">
        <v>294</v>
      </c>
      <c r="H438" s="112">
        <v>147</v>
      </c>
      <c r="I438">
        <v>157</v>
      </c>
      <c r="J438" s="158">
        <f t="shared" ref="J438:J446" si="12">G438*I438/1000</f>
        <v>46.158000000000001</v>
      </c>
    </row>
    <row r="439" spans="5:11" ht="15" thickBot="1" x14ac:dyDescent="0.35">
      <c r="E439"/>
      <c r="F439" s="321" t="s">
        <v>155</v>
      </c>
      <c r="G439" s="111">
        <v>30</v>
      </c>
      <c r="H439" s="259">
        <v>30</v>
      </c>
      <c r="I439">
        <v>0</v>
      </c>
      <c r="J439" s="158">
        <f t="shared" si="12"/>
        <v>0</v>
      </c>
    </row>
    <row r="440" spans="5:11" ht="15" thickBot="1" x14ac:dyDescent="0.35">
      <c r="E440"/>
      <c r="F440" s="321" t="s">
        <v>331</v>
      </c>
      <c r="G440" s="111">
        <v>46</v>
      </c>
      <c r="H440" s="112">
        <v>36</v>
      </c>
      <c r="I440">
        <v>30</v>
      </c>
      <c r="J440" s="158">
        <f t="shared" si="12"/>
        <v>1.38</v>
      </c>
    </row>
    <row r="441" spans="5:11" ht="15" thickBot="1" x14ac:dyDescent="0.35">
      <c r="E441"/>
      <c r="F441" s="321" t="s">
        <v>260</v>
      </c>
      <c r="G441" s="111">
        <v>14</v>
      </c>
      <c r="H441" s="112">
        <v>12</v>
      </c>
      <c r="I441">
        <v>21</v>
      </c>
      <c r="J441" s="158">
        <f t="shared" si="12"/>
        <v>0.29399999999999998</v>
      </c>
    </row>
    <row r="442" spans="5:11" ht="15" thickBot="1" x14ac:dyDescent="0.35">
      <c r="E442"/>
      <c r="F442" s="321" t="s">
        <v>315</v>
      </c>
      <c r="G442" s="111">
        <v>6</v>
      </c>
      <c r="H442" s="112">
        <v>6</v>
      </c>
      <c r="I442">
        <v>137</v>
      </c>
      <c r="J442" s="158">
        <f t="shared" si="12"/>
        <v>0.82199999999999995</v>
      </c>
    </row>
    <row r="443" spans="5:11" ht="15" thickBot="1" x14ac:dyDescent="0.35">
      <c r="F443" s="321" t="s">
        <v>158</v>
      </c>
      <c r="G443" s="111">
        <v>4</v>
      </c>
      <c r="H443" s="112">
        <v>4</v>
      </c>
      <c r="I443">
        <v>73</v>
      </c>
      <c r="J443" s="158">
        <f t="shared" si="12"/>
        <v>0.29199999999999998</v>
      </c>
    </row>
    <row r="444" spans="5:11" ht="15" thickBot="1" x14ac:dyDescent="0.35">
      <c r="F444" s="321" t="s">
        <v>182</v>
      </c>
      <c r="G444" s="111">
        <v>0.83</v>
      </c>
      <c r="H444" s="112">
        <v>0.83</v>
      </c>
      <c r="I444">
        <v>17</v>
      </c>
      <c r="J444" s="158">
        <f t="shared" si="12"/>
        <v>1.4109999999999999E-2</v>
      </c>
    </row>
    <row r="445" spans="5:11" ht="15" thickBot="1" x14ac:dyDescent="0.35">
      <c r="F445" s="321" t="s">
        <v>308</v>
      </c>
      <c r="G445" s="159">
        <v>0.2</v>
      </c>
      <c r="H445" s="159">
        <v>0.2</v>
      </c>
      <c r="I445">
        <v>500</v>
      </c>
      <c r="J445">
        <f t="shared" si="12"/>
        <v>0.1</v>
      </c>
    </row>
    <row r="446" spans="5:11" ht="15" thickBot="1" x14ac:dyDescent="0.35">
      <c r="F446" s="321" t="s">
        <v>297</v>
      </c>
      <c r="G446" s="159">
        <v>8</v>
      </c>
      <c r="H446" s="159">
        <v>8</v>
      </c>
      <c r="I446">
        <v>234</v>
      </c>
      <c r="J446" s="158">
        <f t="shared" si="12"/>
        <v>1.8720000000000001</v>
      </c>
    </row>
    <row r="447" spans="5:11" x14ac:dyDescent="0.3">
      <c r="F447" s="489"/>
      <c r="G447" s="159"/>
      <c r="H447" s="159"/>
    </row>
    <row r="449" spans="5:12" ht="21" x14ac:dyDescent="0.4">
      <c r="F449" s="455" t="s">
        <v>509</v>
      </c>
    </row>
    <row r="450" spans="5:12" x14ac:dyDescent="0.3">
      <c r="F450" s="303" t="s">
        <v>282</v>
      </c>
      <c r="G450" s="159">
        <v>200</v>
      </c>
      <c r="H450" s="159">
        <v>200</v>
      </c>
      <c r="I450">
        <v>60</v>
      </c>
      <c r="K450" s="279">
        <f>G450*I450/1000</f>
        <v>12</v>
      </c>
    </row>
    <row r="452" spans="5:12" ht="21" x14ac:dyDescent="0.4">
      <c r="F452" s="455" t="s">
        <v>538</v>
      </c>
      <c r="K452" s="452"/>
    </row>
    <row r="453" spans="5:12" ht="15.6" x14ac:dyDescent="0.3">
      <c r="E453"/>
      <c r="F453" s="303" t="s">
        <v>14</v>
      </c>
      <c r="G453" s="461">
        <v>60</v>
      </c>
      <c r="I453">
        <v>32.630000000000003</v>
      </c>
      <c r="K453" s="453">
        <f>G453*I453/1000</f>
        <v>1.9578000000000002</v>
      </c>
    </row>
    <row r="454" spans="5:12" ht="16.2" thickBot="1" x14ac:dyDescent="0.35">
      <c r="E454"/>
      <c r="G454" s="461"/>
      <c r="J454" s="493"/>
      <c r="K454" s="492"/>
      <c r="L454" s="493"/>
    </row>
    <row r="455" spans="5:12" ht="21.6" thickBot="1" x14ac:dyDescent="0.45">
      <c r="E455" s="447" t="s">
        <v>532</v>
      </c>
      <c r="F455" s="455" t="s">
        <v>537</v>
      </c>
      <c r="K455" s="448"/>
    </row>
    <row r="456" spans="5:12" x14ac:dyDescent="0.3">
      <c r="K456" s="432">
        <f>J460+J461+J462</f>
        <v>9.31</v>
      </c>
    </row>
    <row r="457" spans="5:12" ht="24.75" customHeight="1" x14ac:dyDescent="0.3">
      <c r="F457" s="661" t="s">
        <v>284</v>
      </c>
      <c r="G457" s="662" t="s">
        <v>285</v>
      </c>
      <c r="H457" s="663"/>
      <c r="K457"/>
    </row>
    <row r="458" spans="5:12" x14ac:dyDescent="0.3">
      <c r="F458" s="661"/>
      <c r="G458" s="664">
        <v>1</v>
      </c>
      <c r="H458" s="665"/>
      <c r="K458"/>
    </row>
    <row r="459" spans="5:12" x14ac:dyDescent="0.3">
      <c r="F459" s="661"/>
      <c r="G459" s="510" t="s">
        <v>138</v>
      </c>
      <c r="H459" s="510" t="s">
        <v>139</v>
      </c>
      <c r="K459"/>
    </row>
    <row r="460" spans="5:12" x14ac:dyDescent="0.3">
      <c r="F460" s="511" t="s">
        <v>534</v>
      </c>
      <c r="G460" s="512">
        <v>5</v>
      </c>
      <c r="H460" s="512">
        <v>5</v>
      </c>
      <c r="I460">
        <v>420</v>
      </c>
      <c r="J460">
        <f>G460*I460/1000</f>
        <v>2.1</v>
      </c>
      <c r="K460"/>
    </row>
    <row r="461" spans="5:12" x14ac:dyDescent="0.3">
      <c r="F461" s="511" t="s">
        <v>535</v>
      </c>
      <c r="G461" s="512">
        <v>20</v>
      </c>
      <c r="H461" s="512">
        <v>20</v>
      </c>
      <c r="I461">
        <v>73</v>
      </c>
      <c r="J461">
        <f>G461*I461/1000</f>
        <v>1.46</v>
      </c>
      <c r="K461"/>
    </row>
    <row r="462" spans="5:12" x14ac:dyDescent="0.3">
      <c r="F462" s="511" t="s">
        <v>536</v>
      </c>
      <c r="G462" s="512">
        <v>100</v>
      </c>
      <c r="H462" s="512">
        <v>100</v>
      </c>
      <c r="I462">
        <v>57.5</v>
      </c>
      <c r="J462" s="158">
        <f>G462*I462/1000</f>
        <v>5.75</v>
      </c>
      <c r="K462"/>
    </row>
    <row r="463" spans="5:12" x14ac:dyDescent="0.3">
      <c r="F463" s="511" t="s">
        <v>155</v>
      </c>
      <c r="G463" s="512">
        <v>120</v>
      </c>
      <c r="H463" s="512">
        <v>120</v>
      </c>
      <c r="K463"/>
    </row>
    <row r="464" spans="5:12" x14ac:dyDescent="0.3">
      <c r="F464" s="513" t="s">
        <v>435</v>
      </c>
      <c r="G464" s="513" t="s">
        <v>147</v>
      </c>
      <c r="H464" s="514">
        <v>200</v>
      </c>
      <c r="K464"/>
    </row>
    <row r="465" spans="5:12" x14ac:dyDescent="0.3">
      <c r="K465" s="448"/>
    </row>
    <row r="466" spans="5:12" x14ac:dyDescent="0.3">
      <c r="K466" s="448"/>
    </row>
    <row r="467" spans="5:12" x14ac:dyDescent="0.3">
      <c r="F467" s="509" t="s">
        <v>531</v>
      </c>
      <c r="G467">
        <v>70</v>
      </c>
      <c r="I467">
        <v>21.49</v>
      </c>
      <c r="K467" s="92">
        <v>21.49</v>
      </c>
    </row>
    <row r="468" spans="5:12" ht="15" customHeight="1" x14ac:dyDescent="0.3">
      <c r="J468" s="493"/>
      <c r="K468" s="494"/>
      <c r="L468" s="493"/>
    </row>
    <row r="469" spans="5:12" ht="15" thickBot="1" x14ac:dyDescent="0.35"/>
    <row r="470" spans="5:12" s="289" customFormat="1" ht="21.6" thickBot="1" x14ac:dyDescent="0.45">
      <c r="E470" s="359"/>
      <c r="F470" s="464" t="s">
        <v>194</v>
      </c>
      <c r="G470" s="472"/>
      <c r="H470" s="472"/>
      <c r="I470" s="472"/>
      <c r="J470" s="472"/>
      <c r="K470" s="473">
        <f>K479+K489+K501+K509+K514+K521+K535+K542+K568+K582+K585+K587</f>
        <v>186.97948499999995</v>
      </c>
    </row>
    <row r="471" spans="5:12" ht="15" thickBot="1" x14ac:dyDescent="0.35"/>
    <row r="472" spans="5:12" ht="21.6" thickBot="1" x14ac:dyDescent="0.35">
      <c r="E472" s="447" t="s">
        <v>453</v>
      </c>
      <c r="F472" s="484" t="s">
        <v>510</v>
      </c>
      <c r="G472" s="141"/>
      <c r="H472" s="141"/>
      <c r="I472" s="415"/>
      <c r="J472" s="155"/>
      <c r="K472" s="149"/>
    </row>
    <row r="473" spans="5:12" hidden="1" x14ac:dyDescent="0.3">
      <c r="F473" s="361" t="s">
        <v>192</v>
      </c>
      <c r="G473" s="141"/>
      <c r="H473" s="141"/>
      <c r="I473" s="113"/>
      <c r="J473" s="119"/>
      <c r="K473" s="97"/>
    </row>
    <row r="474" spans="5:12" hidden="1" x14ac:dyDescent="0.3">
      <c r="F474" s="361" t="s">
        <v>166</v>
      </c>
      <c r="G474" s="141"/>
      <c r="H474" s="141"/>
      <c r="I474" s="113"/>
      <c r="J474" s="119"/>
      <c r="K474" s="97"/>
    </row>
    <row r="475" spans="5:12" hidden="1" x14ac:dyDescent="0.3">
      <c r="F475" s="318"/>
      <c r="G475" s="141"/>
      <c r="H475" s="141"/>
      <c r="I475" s="113"/>
      <c r="J475" s="119"/>
      <c r="K475" s="97"/>
    </row>
    <row r="476" spans="5:12" hidden="1" x14ac:dyDescent="0.3">
      <c r="F476" s="362" t="s">
        <v>167</v>
      </c>
      <c r="G476" s="141"/>
      <c r="H476" s="141"/>
      <c r="I476" s="113"/>
      <c r="J476" s="119"/>
      <c r="K476" s="97"/>
    </row>
    <row r="477" spans="5:12" hidden="1" x14ac:dyDescent="0.3">
      <c r="E477"/>
      <c r="F477" s="369"/>
      <c r="G477" s="141"/>
      <c r="H477" s="141"/>
      <c r="I477" s="113"/>
      <c r="J477" s="119"/>
      <c r="K477" s="97"/>
    </row>
    <row r="478" spans="5:12" hidden="1" x14ac:dyDescent="0.3">
      <c r="E478"/>
      <c r="F478" s="370" t="s">
        <v>196</v>
      </c>
      <c r="G478" s="141"/>
      <c r="H478" s="141"/>
      <c r="I478" s="113"/>
      <c r="J478" s="119"/>
      <c r="K478" s="97"/>
    </row>
    <row r="479" spans="5:12" ht="16.2" thickBot="1" x14ac:dyDescent="0.35">
      <c r="E479"/>
      <c r="F479" s="363" t="s">
        <v>136</v>
      </c>
      <c r="G479" s="141"/>
      <c r="H479" s="141"/>
      <c r="I479" s="113"/>
      <c r="J479" s="119"/>
      <c r="K479" s="290">
        <f>J481+J482+J484+J485+J487</f>
        <v>12.844429999999999</v>
      </c>
    </row>
    <row r="480" spans="5:12" ht="15" thickBot="1" x14ac:dyDescent="0.35">
      <c r="E480"/>
      <c r="F480" s="364" t="s">
        <v>137</v>
      </c>
      <c r="G480" s="187" t="s">
        <v>138</v>
      </c>
      <c r="H480" s="188" t="s">
        <v>139</v>
      </c>
      <c r="I480" s="113"/>
      <c r="J480" s="119"/>
      <c r="K480" s="292"/>
    </row>
    <row r="481" spans="5:11" ht="15" thickBot="1" x14ac:dyDescent="0.35">
      <c r="E481"/>
      <c r="F481" s="365" t="s">
        <v>197</v>
      </c>
      <c r="G481" s="190">
        <v>43.24</v>
      </c>
      <c r="H481" s="191">
        <v>43.24</v>
      </c>
      <c r="I481" s="113">
        <v>84</v>
      </c>
      <c r="J481" s="133">
        <f>G481*I481/1000</f>
        <v>3.6321600000000003</v>
      </c>
      <c r="K481" s="292"/>
    </row>
    <row r="482" spans="5:11" ht="15" thickBot="1" x14ac:dyDescent="0.35">
      <c r="E482"/>
      <c r="F482" s="365" t="s">
        <v>144</v>
      </c>
      <c r="G482" s="190">
        <v>96.22</v>
      </c>
      <c r="H482" s="191">
        <v>96.22</v>
      </c>
      <c r="I482" s="113">
        <v>57.5</v>
      </c>
      <c r="J482" s="133">
        <f>G482*I482/1000</f>
        <v>5.5326499999999994</v>
      </c>
      <c r="K482" s="292"/>
    </row>
    <row r="483" spans="5:11" ht="15" thickBot="1" x14ac:dyDescent="0.35">
      <c r="E483"/>
      <c r="F483" s="365" t="s">
        <v>155</v>
      </c>
      <c r="G483" s="190">
        <v>63.78</v>
      </c>
      <c r="H483" s="191">
        <v>63.78</v>
      </c>
      <c r="I483" s="113"/>
      <c r="J483" s="155"/>
      <c r="K483" s="292"/>
    </row>
    <row r="484" spans="5:11" ht="15" thickBot="1" x14ac:dyDescent="0.35">
      <c r="E484"/>
      <c r="F484" s="365" t="s">
        <v>158</v>
      </c>
      <c r="G484" s="190">
        <v>5.18</v>
      </c>
      <c r="H484" s="191">
        <v>5.18</v>
      </c>
      <c r="I484" s="156">
        <v>73</v>
      </c>
      <c r="J484" s="133">
        <f>G484*I484/1000</f>
        <v>0.37813999999999998</v>
      </c>
      <c r="K484" s="292"/>
    </row>
    <row r="485" spans="5:11" ht="15" thickBot="1" x14ac:dyDescent="0.35">
      <c r="E485"/>
      <c r="F485" s="365" t="s">
        <v>182</v>
      </c>
      <c r="G485" s="190">
        <v>0.44</v>
      </c>
      <c r="H485" s="191">
        <v>0.44</v>
      </c>
      <c r="I485" s="113">
        <v>17</v>
      </c>
      <c r="J485" s="133">
        <f>G485*I485/1000</f>
        <v>7.4800000000000005E-3</v>
      </c>
      <c r="K485" s="292"/>
    </row>
    <row r="486" spans="5:11" ht="15" thickBot="1" x14ac:dyDescent="0.35">
      <c r="E486"/>
      <c r="F486" s="366" t="s">
        <v>198</v>
      </c>
      <c r="G486" s="193" t="s">
        <v>147</v>
      </c>
      <c r="H486" s="194">
        <v>194.6</v>
      </c>
      <c r="I486" s="113"/>
      <c r="J486" s="155"/>
      <c r="K486" s="292"/>
    </row>
    <row r="487" spans="5:11" ht="15" thickBot="1" x14ac:dyDescent="0.35">
      <c r="E487"/>
      <c r="F487" s="365" t="s">
        <v>148</v>
      </c>
      <c r="G487" s="190">
        <v>5.4</v>
      </c>
      <c r="H487" s="191">
        <v>5.4</v>
      </c>
      <c r="I487" s="156">
        <v>610</v>
      </c>
      <c r="J487" s="133">
        <f>G487*I487/1000</f>
        <v>3.294</v>
      </c>
      <c r="K487" s="292"/>
    </row>
    <row r="488" spans="5:11" x14ac:dyDescent="0.3">
      <c r="E488"/>
      <c r="F488" s="216"/>
      <c r="G488" s="119"/>
      <c r="H488" s="119"/>
      <c r="I488" s="113"/>
      <c r="J488" s="119"/>
      <c r="K488" s="292"/>
    </row>
    <row r="489" spans="5:11" ht="21" x14ac:dyDescent="0.3">
      <c r="E489"/>
      <c r="F489" s="465" t="s">
        <v>484</v>
      </c>
      <c r="G489" s="119"/>
      <c r="H489" s="119"/>
      <c r="I489" s="161"/>
      <c r="J489" s="129"/>
      <c r="K489" s="278">
        <f>J495+J496+J497+J498</f>
        <v>8.23</v>
      </c>
    </row>
    <row r="490" spans="5:11" x14ac:dyDescent="0.3">
      <c r="E490"/>
      <c r="F490" s="338" t="s">
        <v>166</v>
      </c>
      <c r="G490" s="119"/>
      <c r="H490" s="119"/>
      <c r="I490" s="161"/>
      <c r="J490" s="121"/>
      <c r="K490" s="277"/>
    </row>
    <row r="491" spans="5:11" x14ac:dyDescent="0.3">
      <c r="E491"/>
      <c r="F491" s="216"/>
      <c r="G491" s="119"/>
      <c r="H491" s="119"/>
      <c r="I491" s="161"/>
      <c r="J491" s="121"/>
      <c r="K491" s="277"/>
    </row>
    <row r="492" spans="5:11" x14ac:dyDescent="0.3">
      <c r="E492"/>
      <c r="F492" s="340" t="s">
        <v>175</v>
      </c>
      <c r="G492" s="119"/>
      <c r="H492" s="119"/>
      <c r="I492" s="161"/>
      <c r="J492" s="121"/>
      <c r="K492" s="277"/>
    </row>
    <row r="493" spans="5:11" ht="15.6" x14ac:dyDescent="0.3">
      <c r="E493"/>
      <c r="F493" s="312" t="s">
        <v>136</v>
      </c>
      <c r="G493" s="119"/>
      <c r="H493" s="119"/>
      <c r="I493" s="161"/>
      <c r="J493" s="121"/>
      <c r="K493" s="277"/>
    </row>
    <row r="494" spans="5:11" x14ac:dyDescent="0.3">
      <c r="E494"/>
      <c r="F494" s="341" t="s">
        <v>137</v>
      </c>
      <c r="G494" s="167" t="s">
        <v>138</v>
      </c>
      <c r="H494" s="167" t="s">
        <v>139</v>
      </c>
      <c r="I494" s="161"/>
      <c r="J494" s="121"/>
      <c r="K494" s="277"/>
    </row>
    <row r="495" spans="5:11" x14ac:dyDescent="0.3">
      <c r="E495"/>
      <c r="F495" s="342" t="s">
        <v>485</v>
      </c>
      <c r="G495" s="169">
        <v>3</v>
      </c>
      <c r="H495" s="169">
        <v>3</v>
      </c>
      <c r="I495" s="161" t="s">
        <v>523</v>
      </c>
      <c r="J495" s="129">
        <f>G495*I495/1000</f>
        <v>1.02</v>
      </c>
      <c r="K495" s="277"/>
    </row>
    <row r="496" spans="5:11" x14ac:dyDescent="0.3">
      <c r="E496"/>
      <c r="F496" s="342" t="s">
        <v>144</v>
      </c>
      <c r="G496" s="169">
        <v>100</v>
      </c>
      <c r="H496" s="169">
        <v>100</v>
      </c>
      <c r="I496" s="161" t="s">
        <v>487</v>
      </c>
      <c r="J496" s="129">
        <f t="shared" ref="J496:J498" si="13">G496*I496/1000</f>
        <v>5.75</v>
      </c>
      <c r="K496" s="277"/>
    </row>
    <row r="497" spans="5:11" x14ac:dyDescent="0.3">
      <c r="E497"/>
      <c r="F497" s="342" t="s">
        <v>155</v>
      </c>
      <c r="G497" s="169">
        <v>110</v>
      </c>
      <c r="H497" s="169">
        <v>110</v>
      </c>
      <c r="I497" s="161" t="s">
        <v>486</v>
      </c>
      <c r="J497" s="129">
        <f t="shared" si="13"/>
        <v>0</v>
      </c>
      <c r="K497" s="277"/>
    </row>
    <row r="498" spans="5:11" x14ac:dyDescent="0.3">
      <c r="E498"/>
      <c r="F498" s="342" t="s">
        <v>158</v>
      </c>
      <c r="G498" s="169">
        <v>20</v>
      </c>
      <c r="H498" s="169">
        <v>20</v>
      </c>
      <c r="I498" s="161" t="s">
        <v>450</v>
      </c>
      <c r="J498" s="129">
        <f t="shared" si="13"/>
        <v>1.46</v>
      </c>
      <c r="K498" s="277"/>
    </row>
    <row r="499" spans="5:11" x14ac:dyDescent="0.3">
      <c r="E499"/>
      <c r="F499" s="310"/>
      <c r="I499" s="96"/>
      <c r="K499" s="277"/>
    </row>
    <row r="500" spans="5:11" x14ac:dyDescent="0.3">
      <c r="E500"/>
      <c r="F500" s="310"/>
      <c r="I500" s="96"/>
      <c r="K500" s="292"/>
    </row>
    <row r="501" spans="5:11" ht="21" x14ac:dyDescent="0.3">
      <c r="E501"/>
      <c r="F501" s="666" t="s">
        <v>489</v>
      </c>
      <c r="G501" s="666"/>
      <c r="H501" s="666"/>
      <c r="I501" s="666"/>
      <c r="J501" s="666"/>
      <c r="K501" s="278">
        <f>K504+K505+K506</f>
        <v>8.458124999999999</v>
      </c>
    </row>
    <row r="502" spans="5:11" ht="15" thickBot="1" x14ac:dyDescent="0.35">
      <c r="E502"/>
      <c r="F502" s="310"/>
      <c r="I502" s="96"/>
      <c r="K502" s="277"/>
    </row>
    <row r="503" spans="5:11" ht="15" thickBot="1" x14ac:dyDescent="0.35">
      <c r="E503"/>
      <c r="F503" s="477" t="s">
        <v>137</v>
      </c>
      <c r="G503" s="262" t="s">
        <v>138</v>
      </c>
      <c r="H503" s="263" t="s">
        <v>139</v>
      </c>
      <c r="I503" s="197"/>
      <c r="J503" s="135"/>
      <c r="K503" s="277"/>
    </row>
    <row r="504" spans="5:11" ht="15" thickBot="1" x14ac:dyDescent="0.35">
      <c r="E504"/>
      <c r="F504" s="478" t="s">
        <v>490</v>
      </c>
      <c r="G504" s="260">
        <v>12.5</v>
      </c>
      <c r="H504" s="260">
        <v>12.5</v>
      </c>
      <c r="I504" s="120" t="s">
        <v>491</v>
      </c>
      <c r="J504" s="135">
        <f>G504*I504/1000</f>
        <v>6.2249999999999996</v>
      </c>
      <c r="K504" s="277">
        <f>J504</f>
        <v>6.2249999999999996</v>
      </c>
    </row>
    <row r="505" spans="5:11" ht="15" thickBot="1" x14ac:dyDescent="0.35">
      <c r="E505"/>
      <c r="F505" s="478" t="s">
        <v>58</v>
      </c>
      <c r="G505" s="260">
        <v>37.5</v>
      </c>
      <c r="H505" s="260">
        <v>37.5</v>
      </c>
      <c r="I505" s="197"/>
      <c r="J505" s="135">
        <f>G505*I505/1000</f>
        <v>0</v>
      </c>
      <c r="K505" s="277">
        <f>J505</f>
        <v>0</v>
      </c>
    </row>
    <row r="506" spans="5:11" ht="15" thickBot="1" x14ac:dyDescent="0.35">
      <c r="E506"/>
      <c r="F506" s="478" t="s">
        <v>504</v>
      </c>
      <c r="G506" s="486">
        <v>37.5</v>
      </c>
      <c r="H506" s="486">
        <v>37.5</v>
      </c>
      <c r="I506" s="197">
        <v>59.55</v>
      </c>
      <c r="J506" s="135">
        <f>G506*I506/1000</f>
        <v>2.2331249999999998</v>
      </c>
      <c r="K506" s="277">
        <f>J506</f>
        <v>2.2331249999999998</v>
      </c>
    </row>
    <row r="507" spans="5:11" x14ac:dyDescent="0.3">
      <c r="E507"/>
      <c r="K507" s="448"/>
    </row>
    <row r="508" spans="5:11" ht="21" x14ac:dyDescent="0.4">
      <c r="F508" s="455" t="s">
        <v>542</v>
      </c>
      <c r="K508" s="452"/>
    </row>
    <row r="509" spans="5:11" ht="16.2" customHeight="1" x14ac:dyDescent="0.3">
      <c r="E509"/>
      <c r="F509" s="303" t="s">
        <v>436</v>
      </c>
      <c r="G509">
        <v>130</v>
      </c>
      <c r="I509">
        <v>342</v>
      </c>
      <c r="K509" s="453">
        <f>G509*I509/1000</f>
        <v>44.46</v>
      </c>
    </row>
    <row r="510" spans="5:11" ht="31.2" hidden="1" x14ac:dyDescent="0.3">
      <c r="E510"/>
      <c r="F510" s="206" t="s">
        <v>152</v>
      </c>
      <c r="I510" s="197"/>
      <c r="J510" s="135"/>
      <c r="K510" s="292"/>
    </row>
    <row r="511" spans="5:11" x14ac:dyDescent="0.3">
      <c r="E511"/>
      <c r="K511" s="293"/>
    </row>
    <row r="512" spans="5:11" ht="15" thickBot="1" x14ac:dyDescent="0.35">
      <c r="E512"/>
      <c r="K512" s="293"/>
    </row>
    <row r="513" spans="5:11" ht="21.6" thickBot="1" x14ac:dyDescent="0.45">
      <c r="E513" s="447" t="s">
        <v>455</v>
      </c>
      <c r="F513" s="455" t="s">
        <v>511</v>
      </c>
      <c r="K513" s="293"/>
    </row>
    <row r="514" spans="5:11" ht="17.399999999999999" x14ac:dyDescent="0.3">
      <c r="E514"/>
      <c r="F514" s="343" t="s">
        <v>283</v>
      </c>
      <c r="G514" s="84"/>
      <c r="H514" s="84"/>
      <c r="K514" s="432">
        <f>J518</f>
        <v>10.730399999999999</v>
      </c>
    </row>
    <row r="515" spans="5:11" ht="15.6" x14ac:dyDescent="0.3">
      <c r="E515"/>
      <c r="F515" s="345"/>
      <c r="G515" s="621" t="s">
        <v>285</v>
      </c>
      <c r="H515" s="621"/>
    </row>
    <row r="516" spans="5:11" ht="15.6" x14ac:dyDescent="0.3">
      <c r="E516"/>
      <c r="F516" s="346"/>
      <c r="G516" s="621" t="s">
        <v>286</v>
      </c>
      <c r="H516" s="621"/>
    </row>
    <row r="517" spans="5:11" ht="15.6" x14ac:dyDescent="0.3">
      <c r="E517"/>
      <c r="F517" s="345" t="s">
        <v>284</v>
      </c>
      <c r="G517" s="11" t="s">
        <v>138</v>
      </c>
      <c r="H517" s="11" t="s">
        <v>139</v>
      </c>
    </row>
    <row r="518" spans="5:11" ht="15.6" x14ac:dyDescent="0.3">
      <c r="E518"/>
      <c r="F518" s="345" t="s">
        <v>320</v>
      </c>
      <c r="G518" s="549">
        <v>126.24</v>
      </c>
      <c r="H518" s="549">
        <v>120</v>
      </c>
      <c r="I518">
        <v>85</v>
      </c>
      <c r="J518" s="158">
        <f>G518*I518/1000</f>
        <v>10.730399999999999</v>
      </c>
    </row>
    <row r="519" spans="5:11" ht="15.6" x14ac:dyDescent="0.3">
      <c r="E519"/>
      <c r="F519" s="345" t="s">
        <v>288</v>
      </c>
      <c r="G519" s="264"/>
      <c r="H519" s="549">
        <v>120</v>
      </c>
    </row>
    <row r="520" spans="5:11" x14ac:dyDescent="0.3">
      <c r="E520"/>
      <c r="K520" s="293"/>
    </row>
    <row r="521" spans="5:11" ht="21.6" thickBot="1" x14ac:dyDescent="0.35">
      <c r="E521"/>
      <c r="F521" s="456" t="s">
        <v>354</v>
      </c>
      <c r="K521" s="490">
        <f>J523+J524+J526+J527+J528+J529+J530+J531</f>
        <v>6.6942500000000003</v>
      </c>
    </row>
    <row r="522" spans="5:11" ht="15" thickBot="1" x14ac:dyDescent="0.35">
      <c r="E522"/>
      <c r="F522" s="323" t="s">
        <v>137</v>
      </c>
      <c r="G522" s="249" t="s">
        <v>138</v>
      </c>
      <c r="H522" s="250" t="s">
        <v>139</v>
      </c>
      <c r="K522" s="293"/>
    </row>
    <row r="523" spans="5:11" ht="15" thickBot="1" x14ac:dyDescent="0.35">
      <c r="E523"/>
      <c r="F523" s="321" t="s">
        <v>355</v>
      </c>
      <c r="G523" s="251">
        <v>50</v>
      </c>
      <c r="H523" s="252">
        <v>40</v>
      </c>
      <c r="I523">
        <v>30</v>
      </c>
      <c r="J523" s="158">
        <f>G523*I523/1000</f>
        <v>1.5</v>
      </c>
      <c r="K523" s="293"/>
    </row>
    <row r="524" spans="5:11" ht="15" thickBot="1" x14ac:dyDescent="0.35">
      <c r="E524"/>
      <c r="F524" s="321" t="s">
        <v>289</v>
      </c>
      <c r="G524" s="251">
        <v>25</v>
      </c>
      <c r="H524" s="252">
        <v>20</v>
      </c>
      <c r="I524">
        <v>45</v>
      </c>
      <c r="J524" s="158">
        <f t="shared" ref="J524:J531" si="14">G524*I524/1000</f>
        <v>1.125</v>
      </c>
      <c r="K524" s="293"/>
    </row>
    <row r="525" spans="5:11" ht="15" hidden="1" thickBot="1" x14ac:dyDescent="0.35">
      <c r="E525"/>
      <c r="F525" s="321" t="s">
        <v>356</v>
      </c>
      <c r="G525" s="251">
        <v>21.5</v>
      </c>
      <c r="H525" s="252">
        <v>15</v>
      </c>
      <c r="J525">
        <f t="shared" si="14"/>
        <v>0</v>
      </c>
      <c r="K525" s="293"/>
    </row>
    <row r="526" spans="5:11" ht="15" thickBot="1" x14ac:dyDescent="0.35">
      <c r="E526"/>
      <c r="F526" s="321" t="s">
        <v>253</v>
      </c>
      <c r="G526" s="251">
        <v>26.75</v>
      </c>
      <c r="H526" s="252">
        <v>20</v>
      </c>
      <c r="I526">
        <v>27</v>
      </c>
      <c r="J526" s="158">
        <f t="shared" si="14"/>
        <v>0.72224999999999995</v>
      </c>
      <c r="K526" s="293"/>
    </row>
    <row r="527" spans="5:11" ht="15" thickBot="1" x14ac:dyDescent="0.35">
      <c r="E527"/>
      <c r="F527" s="321" t="s">
        <v>259</v>
      </c>
      <c r="G527" s="251">
        <v>15.75</v>
      </c>
      <c r="H527" s="252">
        <v>12.5</v>
      </c>
      <c r="I527">
        <v>30</v>
      </c>
      <c r="J527" s="158">
        <f t="shared" si="14"/>
        <v>0.47249999999999998</v>
      </c>
      <c r="K527" s="293"/>
    </row>
    <row r="528" spans="5:11" ht="15" thickBot="1" x14ac:dyDescent="0.35">
      <c r="E528"/>
      <c r="F528" s="321" t="s">
        <v>260</v>
      </c>
      <c r="G528" s="251">
        <v>12</v>
      </c>
      <c r="H528" s="252">
        <v>10</v>
      </c>
      <c r="I528">
        <v>21</v>
      </c>
      <c r="J528" s="158">
        <f t="shared" si="14"/>
        <v>0.252</v>
      </c>
      <c r="K528" s="293"/>
    </row>
    <row r="529" spans="5:11" ht="15" thickBot="1" x14ac:dyDescent="0.35">
      <c r="E529"/>
      <c r="F529" s="321" t="s">
        <v>250</v>
      </c>
      <c r="G529" s="251">
        <v>5</v>
      </c>
      <c r="H529" s="252">
        <v>5</v>
      </c>
      <c r="I529">
        <v>137</v>
      </c>
      <c r="J529" s="158">
        <f t="shared" si="14"/>
        <v>0.68500000000000005</v>
      </c>
      <c r="K529" s="293"/>
    </row>
    <row r="530" spans="5:11" ht="15" thickBot="1" x14ac:dyDescent="0.35">
      <c r="E530"/>
      <c r="F530" s="321" t="s">
        <v>158</v>
      </c>
      <c r="G530" s="251">
        <v>2.5</v>
      </c>
      <c r="H530" s="252">
        <v>2.5</v>
      </c>
      <c r="I530">
        <v>73</v>
      </c>
      <c r="J530" s="158">
        <f t="shared" si="14"/>
        <v>0.1825</v>
      </c>
      <c r="K530" s="293"/>
    </row>
    <row r="531" spans="5:11" ht="15" thickBot="1" x14ac:dyDescent="0.35">
      <c r="E531"/>
      <c r="F531" s="321" t="s">
        <v>290</v>
      </c>
      <c r="G531" s="251">
        <v>7.5</v>
      </c>
      <c r="H531" s="252">
        <v>7.5</v>
      </c>
      <c r="I531">
        <v>234</v>
      </c>
      <c r="J531" s="158">
        <f t="shared" si="14"/>
        <v>1.7549999999999999</v>
      </c>
      <c r="K531" s="293"/>
    </row>
    <row r="532" spans="5:11" ht="15" thickBot="1" x14ac:dyDescent="0.35">
      <c r="E532"/>
      <c r="F532" s="321" t="s">
        <v>155</v>
      </c>
      <c r="G532" s="251">
        <v>200</v>
      </c>
      <c r="H532" s="252">
        <v>200</v>
      </c>
      <c r="K532" s="293"/>
    </row>
    <row r="533" spans="5:11" ht="15" thickBot="1" x14ac:dyDescent="0.35">
      <c r="E533"/>
      <c r="F533" s="321" t="s">
        <v>291</v>
      </c>
      <c r="G533" s="251">
        <v>200</v>
      </c>
      <c r="H533" s="252">
        <v>200</v>
      </c>
      <c r="K533" s="293"/>
    </row>
    <row r="534" spans="5:11" x14ac:dyDescent="0.3">
      <c r="E534"/>
      <c r="K534" s="293"/>
    </row>
    <row r="535" spans="5:11" ht="21.6" thickBot="1" x14ac:dyDescent="0.35">
      <c r="E535"/>
      <c r="F535" s="456" t="s">
        <v>266</v>
      </c>
      <c r="K535" s="298">
        <f>J537+J540</f>
        <v>14.23</v>
      </c>
    </row>
    <row r="536" spans="5:11" ht="15" thickBot="1" x14ac:dyDescent="0.35">
      <c r="E536"/>
      <c r="F536" s="323" t="s">
        <v>137</v>
      </c>
      <c r="G536" s="249" t="s">
        <v>138</v>
      </c>
      <c r="H536" s="250" t="s">
        <v>139</v>
      </c>
      <c r="K536" s="293"/>
    </row>
    <row r="537" spans="5:11" ht="15" thickBot="1" x14ac:dyDescent="0.35">
      <c r="E537"/>
      <c r="F537" s="321" t="s">
        <v>269</v>
      </c>
      <c r="G537" s="251">
        <v>92</v>
      </c>
      <c r="H537" s="252">
        <v>92</v>
      </c>
      <c r="I537">
        <v>95</v>
      </c>
      <c r="J537">
        <f t="shared" ref="J537" si="15">G537*I537/1000</f>
        <v>8.74</v>
      </c>
      <c r="K537" s="293"/>
    </row>
    <row r="538" spans="5:11" ht="15" thickBot="1" x14ac:dyDescent="0.35">
      <c r="E538"/>
      <c r="F538" s="321" t="s">
        <v>155</v>
      </c>
      <c r="G538" s="251">
        <v>136</v>
      </c>
      <c r="H538" s="252">
        <v>136</v>
      </c>
      <c r="K538" s="293"/>
    </row>
    <row r="539" spans="5:11" ht="15" thickBot="1" x14ac:dyDescent="0.35">
      <c r="E539"/>
      <c r="F539" s="326" t="s">
        <v>270</v>
      </c>
      <c r="G539" s="253" t="s">
        <v>147</v>
      </c>
      <c r="H539" s="257">
        <v>240</v>
      </c>
      <c r="K539" s="293"/>
    </row>
    <row r="540" spans="5:11" ht="15" thickBot="1" x14ac:dyDescent="0.35">
      <c r="E540"/>
      <c r="F540" s="321" t="s">
        <v>148</v>
      </c>
      <c r="G540" s="251">
        <v>9</v>
      </c>
      <c r="H540" s="252">
        <v>9</v>
      </c>
      <c r="I540">
        <v>610</v>
      </c>
      <c r="J540">
        <f>G540*I540/1000</f>
        <v>5.49</v>
      </c>
      <c r="K540" s="293"/>
    </row>
    <row r="541" spans="5:11" x14ac:dyDescent="0.3">
      <c r="E541"/>
      <c r="K541" s="293"/>
    </row>
    <row r="542" spans="5:11" ht="21" x14ac:dyDescent="0.3">
      <c r="E542"/>
      <c r="F542" s="456" t="s">
        <v>521</v>
      </c>
      <c r="K542" s="490">
        <f>J556+J560+J561+J562+J563+J564</f>
        <v>43.372679999999995</v>
      </c>
    </row>
    <row r="543" spans="5:11" hidden="1" x14ac:dyDescent="0.3">
      <c r="E543"/>
      <c r="F543" s="354" t="s">
        <v>129</v>
      </c>
      <c r="K543" s="293"/>
    </row>
    <row r="544" spans="5:11" hidden="1" x14ac:dyDescent="0.3">
      <c r="E544"/>
      <c r="K544" s="293"/>
    </row>
    <row r="545" spans="5:11" hidden="1" x14ac:dyDescent="0.3">
      <c r="E545"/>
      <c r="F545" s="325" t="s">
        <v>130</v>
      </c>
      <c r="K545" s="293"/>
    </row>
    <row r="546" spans="5:11" hidden="1" x14ac:dyDescent="0.3">
      <c r="E546"/>
      <c r="F546" s="328" t="s">
        <v>131</v>
      </c>
      <c r="K546" s="293"/>
    </row>
    <row r="547" spans="5:11" hidden="1" x14ac:dyDescent="0.3">
      <c r="E547"/>
      <c r="F547" s="328" t="s">
        <v>132</v>
      </c>
      <c r="K547" s="293"/>
    </row>
    <row r="548" spans="5:11" hidden="1" x14ac:dyDescent="0.3">
      <c r="E548"/>
      <c r="F548" s="357"/>
      <c r="K548" s="293"/>
    </row>
    <row r="549" spans="5:11" hidden="1" x14ac:dyDescent="0.3">
      <c r="E549"/>
      <c r="F549" s="354" t="s">
        <v>361</v>
      </c>
      <c r="K549" s="293"/>
    </row>
    <row r="550" spans="5:11" x14ac:dyDescent="0.3">
      <c r="E550"/>
      <c r="F550" s="354" t="s">
        <v>362</v>
      </c>
      <c r="K550" s="293"/>
    </row>
    <row r="551" spans="5:11" ht="15.6" thickBot="1" x14ac:dyDescent="0.35">
      <c r="E551"/>
      <c r="F551" s="355" t="s">
        <v>273</v>
      </c>
      <c r="K551" s="293"/>
    </row>
    <row r="552" spans="5:11" ht="15" thickBot="1" x14ac:dyDescent="0.35">
      <c r="E552"/>
      <c r="F552" s="320" t="s">
        <v>137</v>
      </c>
      <c r="G552" s="106" t="s">
        <v>138</v>
      </c>
      <c r="H552" s="107" t="s">
        <v>139</v>
      </c>
      <c r="K552" s="293"/>
    </row>
    <row r="553" spans="5:11" ht="15" hidden="1" thickBot="1" x14ac:dyDescent="0.35">
      <c r="E553"/>
      <c r="F553" s="321" t="s">
        <v>357</v>
      </c>
      <c r="G553" s="111">
        <v>113</v>
      </c>
      <c r="H553" s="112">
        <v>83</v>
      </c>
      <c r="K553" s="293"/>
    </row>
    <row r="554" spans="5:11" ht="15" hidden="1" thickBot="1" x14ac:dyDescent="0.35">
      <c r="E554"/>
      <c r="F554" s="321" t="s">
        <v>358</v>
      </c>
      <c r="G554" s="111">
        <v>113</v>
      </c>
      <c r="H554" s="112">
        <v>83</v>
      </c>
      <c r="K554" s="293"/>
    </row>
    <row r="555" spans="5:11" ht="15" hidden="1" thickBot="1" x14ac:dyDescent="0.35">
      <c r="E555"/>
      <c r="F555" s="321" t="s">
        <v>363</v>
      </c>
      <c r="G555" s="111">
        <v>113</v>
      </c>
      <c r="H555" s="112">
        <v>83</v>
      </c>
      <c r="K555" s="293"/>
    </row>
    <row r="556" spans="5:11" ht="15" thickBot="1" x14ac:dyDescent="0.35">
      <c r="E556"/>
      <c r="F556" s="321" t="s">
        <v>343</v>
      </c>
      <c r="G556" s="111">
        <v>113</v>
      </c>
      <c r="H556" s="112">
        <v>83</v>
      </c>
      <c r="I556">
        <v>360.36</v>
      </c>
      <c r="J556" s="158">
        <f>G556*I556/1000</f>
        <v>40.720680000000002</v>
      </c>
      <c r="K556" s="293"/>
    </row>
    <row r="557" spans="5:11" ht="15" thickBot="1" x14ac:dyDescent="0.35">
      <c r="E557"/>
      <c r="F557" s="321" t="s">
        <v>344</v>
      </c>
      <c r="G557" s="111">
        <v>113</v>
      </c>
      <c r="H557" s="112">
        <v>83</v>
      </c>
      <c r="J557">
        <f t="shared" ref="J557:J564" si="16">G557*I557/1000</f>
        <v>0</v>
      </c>
      <c r="K557" s="293"/>
    </row>
    <row r="558" spans="5:11" ht="15" hidden="1" thickBot="1" x14ac:dyDescent="0.35">
      <c r="E558"/>
      <c r="F558" s="321" t="s">
        <v>364</v>
      </c>
      <c r="G558" s="111">
        <v>110</v>
      </c>
      <c r="H558" s="112">
        <v>79</v>
      </c>
      <c r="J558">
        <f t="shared" si="16"/>
        <v>0</v>
      </c>
      <c r="K558" s="293"/>
    </row>
    <row r="559" spans="5:11" ht="15" hidden="1" thickBot="1" x14ac:dyDescent="0.35">
      <c r="E559"/>
      <c r="F559" s="321" t="s">
        <v>365</v>
      </c>
      <c r="G559" s="111">
        <v>110</v>
      </c>
      <c r="H559" s="112">
        <v>79</v>
      </c>
      <c r="J559">
        <f t="shared" si="16"/>
        <v>0</v>
      </c>
      <c r="K559" s="293"/>
    </row>
    <row r="560" spans="5:11" ht="15" thickBot="1" x14ac:dyDescent="0.35">
      <c r="E560"/>
      <c r="F560" s="321" t="s">
        <v>259</v>
      </c>
      <c r="G560" s="111">
        <v>5</v>
      </c>
      <c r="H560" s="112">
        <v>4</v>
      </c>
      <c r="I560">
        <v>30</v>
      </c>
      <c r="J560">
        <f t="shared" si="16"/>
        <v>0.15</v>
      </c>
      <c r="K560" s="293"/>
    </row>
    <row r="561" spans="5:11" ht="15" thickBot="1" x14ac:dyDescent="0.35">
      <c r="E561"/>
      <c r="F561" s="321" t="s">
        <v>260</v>
      </c>
      <c r="G561" s="111">
        <v>5</v>
      </c>
      <c r="H561" s="112">
        <v>4</v>
      </c>
      <c r="I561">
        <v>21</v>
      </c>
      <c r="J561" s="158">
        <f t="shared" si="16"/>
        <v>0.105</v>
      </c>
      <c r="K561" s="293"/>
    </row>
    <row r="562" spans="5:11" ht="15" thickBot="1" x14ac:dyDescent="0.35">
      <c r="E562"/>
      <c r="F562" s="321" t="s">
        <v>250</v>
      </c>
      <c r="G562" s="111">
        <v>5</v>
      </c>
      <c r="H562" s="112">
        <v>5</v>
      </c>
      <c r="I562">
        <v>137</v>
      </c>
      <c r="J562">
        <f t="shared" si="16"/>
        <v>0.68500000000000005</v>
      </c>
      <c r="K562" s="293"/>
    </row>
    <row r="563" spans="5:11" ht="15" thickBot="1" x14ac:dyDescent="0.35">
      <c r="E563"/>
      <c r="F563" s="321" t="s">
        <v>290</v>
      </c>
      <c r="G563" s="111">
        <v>7</v>
      </c>
      <c r="H563" s="112">
        <v>7</v>
      </c>
      <c r="I563">
        <v>234</v>
      </c>
      <c r="J563">
        <f t="shared" si="16"/>
        <v>1.6379999999999999</v>
      </c>
      <c r="K563" s="293"/>
    </row>
    <row r="564" spans="5:11" ht="15" thickBot="1" x14ac:dyDescent="0.35">
      <c r="E564"/>
      <c r="F564" s="321" t="s">
        <v>171</v>
      </c>
      <c r="G564" s="111">
        <v>2</v>
      </c>
      <c r="H564" s="112">
        <v>2</v>
      </c>
      <c r="I564">
        <v>37</v>
      </c>
      <c r="J564" s="158">
        <f t="shared" si="16"/>
        <v>7.3999999999999996E-2</v>
      </c>
      <c r="K564" s="293"/>
    </row>
    <row r="565" spans="5:11" ht="15" thickBot="1" x14ac:dyDescent="0.35">
      <c r="E565"/>
      <c r="F565" s="330" t="s">
        <v>359</v>
      </c>
      <c r="G565" s="116" t="s">
        <v>147</v>
      </c>
      <c r="H565" s="117">
        <v>50</v>
      </c>
      <c r="K565" s="293"/>
    </row>
    <row r="566" spans="5:11" ht="15" thickBot="1" x14ac:dyDescent="0.35">
      <c r="E566"/>
      <c r="F566" s="330" t="s">
        <v>366</v>
      </c>
      <c r="G566" s="116" t="s">
        <v>147</v>
      </c>
      <c r="H566" s="117">
        <v>50</v>
      </c>
      <c r="K566" s="293"/>
    </row>
    <row r="567" spans="5:11" x14ac:dyDescent="0.3">
      <c r="E567"/>
      <c r="K567" s="293"/>
    </row>
    <row r="568" spans="5:11" ht="21.6" thickBot="1" x14ac:dyDescent="0.35">
      <c r="F568" s="456" t="s">
        <v>488</v>
      </c>
      <c r="K568" s="432">
        <f>J570+J577</f>
        <v>10.946000000000002</v>
      </c>
    </row>
    <row r="569" spans="5:11" ht="15" thickBot="1" x14ac:dyDescent="0.35">
      <c r="F569" s="323" t="s">
        <v>137</v>
      </c>
      <c r="G569" s="249" t="s">
        <v>138</v>
      </c>
      <c r="H569" s="250" t="s">
        <v>139</v>
      </c>
      <c r="K569" s="448"/>
    </row>
    <row r="570" spans="5:11" ht="15" thickBot="1" x14ac:dyDescent="0.35">
      <c r="F570" s="321" t="s">
        <v>160</v>
      </c>
      <c r="G570" s="251">
        <v>17</v>
      </c>
      <c r="H570" s="252">
        <v>7</v>
      </c>
      <c r="I570">
        <v>558</v>
      </c>
      <c r="J570">
        <f>G570*I570/1000</f>
        <v>9.4860000000000007</v>
      </c>
      <c r="K570" s="448"/>
    </row>
    <row r="571" spans="5:11" ht="15" hidden="1" thickBot="1" x14ac:dyDescent="0.35">
      <c r="F571" s="321" t="s">
        <v>301</v>
      </c>
      <c r="G571" s="251">
        <v>15</v>
      </c>
      <c r="H571" s="252">
        <v>56</v>
      </c>
      <c r="K571" s="448"/>
    </row>
    <row r="572" spans="5:11" ht="15" hidden="1" thickBot="1" x14ac:dyDescent="0.35">
      <c r="F572" s="321" t="s">
        <v>302</v>
      </c>
      <c r="G572" s="251">
        <v>30</v>
      </c>
      <c r="H572" s="252">
        <v>45</v>
      </c>
      <c r="K572" s="448"/>
    </row>
    <row r="573" spans="5:11" ht="15" hidden="1" thickBot="1" x14ac:dyDescent="0.35">
      <c r="F573" s="321" t="s">
        <v>303</v>
      </c>
      <c r="G573" s="251">
        <v>20</v>
      </c>
      <c r="H573" s="252">
        <v>37</v>
      </c>
      <c r="K573" s="448"/>
    </row>
    <row r="574" spans="5:11" ht="15" hidden="1" thickBot="1" x14ac:dyDescent="0.35">
      <c r="F574" s="321" t="s">
        <v>304</v>
      </c>
      <c r="G574" s="251">
        <v>25</v>
      </c>
      <c r="H574" s="252">
        <v>46</v>
      </c>
      <c r="K574" s="448"/>
    </row>
    <row r="575" spans="5:11" ht="15" hidden="1" thickBot="1" x14ac:dyDescent="0.35">
      <c r="F575" s="321" t="s">
        <v>305</v>
      </c>
      <c r="G575" s="251">
        <v>20</v>
      </c>
      <c r="H575" s="252">
        <v>32</v>
      </c>
      <c r="K575" s="448"/>
    </row>
    <row r="576" spans="5:11" ht="15" hidden="1" thickBot="1" x14ac:dyDescent="0.35">
      <c r="F576" s="326" t="s">
        <v>306</v>
      </c>
      <c r="G576" s="253" t="s">
        <v>147</v>
      </c>
      <c r="H576" s="269" t="s">
        <v>147</v>
      </c>
      <c r="K576" s="448"/>
    </row>
    <row r="577" spans="5:11" ht="15" thickBot="1" x14ac:dyDescent="0.35">
      <c r="F577" s="321" t="s">
        <v>158</v>
      </c>
      <c r="G577" s="251">
        <v>20</v>
      </c>
      <c r="H577" s="252">
        <v>20</v>
      </c>
      <c r="I577">
        <v>73</v>
      </c>
      <c r="J577">
        <f>G577*I577/1000</f>
        <v>1.46</v>
      </c>
      <c r="K577" s="448"/>
    </row>
    <row r="578" spans="5:11" ht="15" hidden="1" thickBot="1" x14ac:dyDescent="0.35">
      <c r="F578" s="321" t="s">
        <v>308</v>
      </c>
      <c r="G578" s="251">
        <v>0</v>
      </c>
      <c r="H578" s="252">
        <v>0</v>
      </c>
      <c r="I578">
        <v>600</v>
      </c>
      <c r="J578">
        <f>G578*I578/1000</f>
        <v>0</v>
      </c>
      <c r="K578" s="448"/>
    </row>
    <row r="579" spans="5:11" ht="15" thickBot="1" x14ac:dyDescent="0.35">
      <c r="F579" s="321" t="s">
        <v>155</v>
      </c>
      <c r="G579" s="251">
        <v>214</v>
      </c>
      <c r="H579" s="252">
        <v>214</v>
      </c>
      <c r="K579" s="448"/>
    </row>
    <row r="580" spans="5:11" x14ac:dyDescent="0.3">
      <c r="K580" s="448"/>
    </row>
    <row r="581" spans="5:11" ht="21" x14ac:dyDescent="0.4">
      <c r="F581" s="455" t="s">
        <v>539</v>
      </c>
      <c r="K581" s="448"/>
    </row>
    <row r="582" spans="5:11" x14ac:dyDescent="0.3">
      <c r="F582" s="303" t="s">
        <v>14</v>
      </c>
      <c r="G582">
        <v>60</v>
      </c>
      <c r="H582" s="522">
        <v>60</v>
      </c>
      <c r="I582">
        <v>32.630000000000003</v>
      </c>
      <c r="K582" s="432">
        <f>G582*I582/1000</f>
        <v>1.9578000000000002</v>
      </c>
    </row>
    <row r="583" spans="5:11" x14ac:dyDescent="0.3">
      <c r="K583" s="448"/>
    </row>
    <row r="584" spans="5:11" ht="21.6" thickBot="1" x14ac:dyDescent="0.45">
      <c r="F584" s="455" t="s">
        <v>540</v>
      </c>
      <c r="K584" s="448"/>
    </row>
    <row r="585" spans="5:11" ht="15" thickBot="1" x14ac:dyDescent="0.35">
      <c r="E585" s="447" t="s">
        <v>532</v>
      </c>
      <c r="F585" s="303" t="s">
        <v>525</v>
      </c>
      <c r="G585">
        <v>207</v>
      </c>
      <c r="H585">
        <v>200</v>
      </c>
      <c r="I585">
        <v>59.4</v>
      </c>
      <c r="K585" s="521">
        <f>G585*I585/1000</f>
        <v>12.2958</v>
      </c>
    </row>
    <row r="586" spans="5:11" x14ac:dyDescent="0.3">
      <c r="E586"/>
      <c r="K586" s="508"/>
    </row>
    <row r="587" spans="5:11" x14ac:dyDescent="0.3">
      <c r="E587"/>
      <c r="F587" s="303" t="s">
        <v>526</v>
      </c>
      <c r="G587">
        <v>100</v>
      </c>
      <c r="I587">
        <v>12.76</v>
      </c>
      <c r="K587" s="507">
        <v>12.76</v>
      </c>
    </row>
    <row r="588" spans="5:11" ht="11.4" customHeight="1" x14ac:dyDescent="0.3">
      <c r="K588" s="452"/>
    </row>
    <row r="589" spans="5:11" x14ac:dyDescent="0.3">
      <c r="K589" s="448"/>
    </row>
    <row r="590" spans="5:11" ht="15" thickBot="1" x14ac:dyDescent="0.35"/>
    <row r="591" spans="5:11" s="289" customFormat="1" ht="21.6" thickBot="1" x14ac:dyDescent="0.45">
      <c r="E591" s="359"/>
      <c r="F591" s="464" t="s">
        <v>368</v>
      </c>
      <c r="G591" s="472"/>
      <c r="H591" s="472"/>
      <c r="I591" s="472"/>
      <c r="J591" s="472"/>
      <c r="K591" s="473">
        <f>K600+K614+K616+K626+K632+K637+K645+K661+K670+K699+K710+K713+K724</f>
        <v>175.54261039999997</v>
      </c>
    </row>
    <row r="592" spans="5:11" ht="15" thickBot="1" x14ac:dyDescent="0.35"/>
    <row r="593" spans="5:11" ht="21.6" thickBot="1" x14ac:dyDescent="0.35">
      <c r="E593" s="447" t="s">
        <v>453</v>
      </c>
      <c r="F593" s="456" t="s">
        <v>460</v>
      </c>
      <c r="I593" s="414">
        <f>K600+K614+K617+K645</f>
        <v>71.570180000000008</v>
      </c>
      <c r="J593" s="158">
        <f>K591-I593</f>
        <v>103.97243039999996</v>
      </c>
      <c r="K593" s="277"/>
    </row>
    <row r="594" spans="5:11" x14ac:dyDescent="0.3">
      <c r="F594" s="332" t="s">
        <v>129</v>
      </c>
      <c r="I594" s="96"/>
      <c r="K594" s="277"/>
    </row>
    <row r="595" spans="5:11" x14ac:dyDescent="0.3">
      <c r="F595" s="310"/>
      <c r="I595" s="96"/>
      <c r="K595" s="277"/>
    </row>
    <row r="596" spans="5:11" x14ac:dyDescent="0.3">
      <c r="F596" s="333" t="s">
        <v>130</v>
      </c>
      <c r="I596" s="96"/>
      <c r="K596" s="277"/>
    </row>
    <row r="597" spans="5:11" x14ac:dyDescent="0.3">
      <c r="F597" s="334" t="s">
        <v>131</v>
      </c>
      <c r="I597" s="96"/>
      <c r="K597" s="277"/>
    </row>
    <row r="598" spans="5:11" x14ac:dyDescent="0.3">
      <c r="F598" s="334" t="s">
        <v>132</v>
      </c>
      <c r="I598" s="96"/>
      <c r="K598" s="277"/>
    </row>
    <row r="599" spans="5:11" x14ac:dyDescent="0.3">
      <c r="F599" s="332" t="s">
        <v>206</v>
      </c>
      <c r="I599" s="96"/>
      <c r="K599" s="277"/>
    </row>
    <row r="600" spans="5:11" ht="16.2" thickBot="1" x14ac:dyDescent="0.35">
      <c r="F600" s="306" t="s">
        <v>136</v>
      </c>
      <c r="I600" s="96"/>
      <c r="J600" s="158"/>
      <c r="K600" s="278">
        <f>J602+J603+J605+J606+J607+J608+J610+J611+J612</f>
        <v>61.731180000000002</v>
      </c>
    </row>
    <row r="601" spans="5:11" ht="15" thickBot="1" x14ac:dyDescent="0.35">
      <c r="F601" s="307" t="s">
        <v>137</v>
      </c>
      <c r="G601" s="106" t="s">
        <v>138</v>
      </c>
      <c r="H601" s="107" t="s">
        <v>139</v>
      </c>
      <c r="I601" s="211" t="s">
        <v>140</v>
      </c>
      <c r="J601" s="212" t="s">
        <v>141</v>
      </c>
      <c r="K601" s="277"/>
    </row>
    <row r="602" spans="5:11" ht="15" thickBot="1" x14ac:dyDescent="0.35">
      <c r="F602" s="335" t="s">
        <v>168</v>
      </c>
      <c r="G602" s="111">
        <v>188</v>
      </c>
      <c r="H602" s="112">
        <v>186</v>
      </c>
      <c r="I602" s="214">
        <v>260</v>
      </c>
      <c r="J602" s="215">
        <f>I602*G602/1000</f>
        <v>48.88</v>
      </c>
      <c r="K602" s="277"/>
    </row>
    <row r="603" spans="5:11" ht="15" thickBot="1" x14ac:dyDescent="0.35">
      <c r="F603" s="335" t="s">
        <v>169</v>
      </c>
      <c r="G603" s="111">
        <v>12.94</v>
      </c>
      <c r="H603" s="112">
        <v>12.94</v>
      </c>
      <c r="I603" s="142">
        <v>40</v>
      </c>
      <c r="J603" s="215">
        <f t="shared" ref="J603:J606" si="17">I603*G603/1000</f>
        <v>0.51760000000000006</v>
      </c>
      <c r="K603" s="277"/>
    </row>
    <row r="604" spans="5:11" ht="15" thickBot="1" x14ac:dyDescent="0.35">
      <c r="F604" s="335" t="s">
        <v>461</v>
      </c>
      <c r="G604" s="111">
        <v>16</v>
      </c>
      <c r="H604" s="112">
        <v>16</v>
      </c>
      <c r="I604" s="142"/>
      <c r="J604" s="215">
        <f t="shared" si="17"/>
        <v>0</v>
      </c>
      <c r="K604" s="277"/>
    </row>
    <row r="605" spans="5:11" ht="15" thickBot="1" x14ac:dyDescent="0.35">
      <c r="F605" s="335" t="s">
        <v>155</v>
      </c>
      <c r="G605" s="111">
        <v>48</v>
      </c>
      <c r="H605" s="112">
        <v>48</v>
      </c>
      <c r="I605" s="113"/>
      <c r="J605" s="215">
        <f t="shared" si="17"/>
        <v>0</v>
      </c>
      <c r="K605" s="277"/>
    </row>
    <row r="606" spans="5:11" ht="15" customHeight="1" thickBot="1" x14ac:dyDescent="0.35">
      <c r="F606" s="335" t="s">
        <v>207</v>
      </c>
      <c r="G606" s="111">
        <v>48</v>
      </c>
      <c r="H606" s="112">
        <v>48</v>
      </c>
      <c r="I606" s="156">
        <v>57.5</v>
      </c>
      <c r="J606" s="215">
        <f t="shared" si="17"/>
        <v>2.76</v>
      </c>
      <c r="K606" s="277"/>
    </row>
    <row r="607" spans="5:11" ht="15" thickBot="1" x14ac:dyDescent="0.35">
      <c r="F607" s="335" t="s">
        <v>142</v>
      </c>
      <c r="G607" s="111">
        <v>6</v>
      </c>
      <c r="H607" s="112">
        <v>6</v>
      </c>
      <c r="I607" s="156">
        <v>300</v>
      </c>
      <c r="J607" s="215">
        <f>G607*I607/1000</f>
        <v>1.8</v>
      </c>
      <c r="K607" s="277"/>
    </row>
    <row r="608" spans="5:11" ht="15" thickBot="1" x14ac:dyDescent="0.35">
      <c r="E608"/>
      <c r="F608" s="335" t="s">
        <v>158</v>
      </c>
      <c r="G608" s="111">
        <v>12.94</v>
      </c>
      <c r="H608" s="112">
        <v>12.94</v>
      </c>
      <c r="I608" s="156">
        <v>73</v>
      </c>
      <c r="J608" s="215">
        <f t="shared" ref="J608" si="18">I608*G608/1000</f>
        <v>0.94462000000000002</v>
      </c>
      <c r="K608" s="277"/>
    </row>
    <row r="609" spans="5:11" ht="15" thickBot="1" x14ac:dyDescent="0.35">
      <c r="E609"/>
      <c r="F609" s="335" t="s">
        <v>462</v>
      </c>
      <c r="G609" s="111">
        <v>0.02</v>
      </c>
      <c r="H609" s="112">
        <v>0.02</v>
      </c>
      <c r="I609" s="156"/>
      <c r="J609" s="215">
        <f>I609*G609/1000</f>
        <v>0</v>
      </c>
      <c r="K609" s="277"/>
    </row>
    <row r="610" spans="5:11" ht="15" thickBot="1" x14ac:dyDescent="0.35">
      <c r="E610"/>
      <c r="F610" s="335" t="s">
        <v>208</v>
      </c>
      <c r="G610" s="111">
        <v>6.94</v>
      </c>
      <c r="H610" s="112">
        <v>6.94</v>
      </c>
      <c r="I610" s="156">
        <v>174</v>
      </c>
      <c r="J610" s="215">
        <f t="shared" ref="J610:J612" si="19">I610*G610/1000</f>
        <v>1.2075600000000002</v>
      </c>
      <c r="K610" s="277"/>
    </row>
    <row r="611" spans="5:11" ht="15" thickBot="1" x14ac:dyDescent="0.35">
      <c r="E611"/>
      <c r="F611" s="335" t="s">
        <v>209</v>
      </c>
      <c r="G611" s="111">
        <v>6.94</v>
      </c>
      <c r="H611" s="112">
        <v>6.94</v>
      </c>
      <c r="I611" s="156">
        <v>200</v>
      </c>
      <c r="J611" s="133">
        <f t="shared" si="19"/>
        <v>1.3879999999999999</v>
      </c>
      <c r="K611" s="277"/>
    </row>
    <row r="612" spans="5:11" ht="15" thickBot="1" x14ac:dyDescent="0.35">
      <c r="E612"/>
      <c r="F612" s="335" t="s">
        <v>148</v>
      </c>
      <c r="G612" s="111">
        <v>6.94</v>
      </c>
      <c r="H612" s="112">
        <v>6.94</v>
      </c>
      <c r="I612" s="113">
        <v>610</v>
      </c>
      <c r="J612" s="133">
        <f t="shared" si="19"/>
        <v>4.2334000000000005</v>
      </c>
      <c r="K612" s="277"/>
    </row>
    <row r="613" spans="5:11" x14ac:dyDescent="0.3">
      <c r="E613"/>
      <c r="F613" s="310"/>
      <c r="I613" s="96"/>
      <c r="K613" s="277"/>
    </row>
    <row r="614" spans="5:11" x14ac:dyDescent="0.3">
      <c r="E614"/>
      <c r="F614" s="310" t="s">
        <v>174</v>
      </c>
      <c r="G614" s="90">
        <v>26</v>
      </c>
      <c r="H614" s="479"/>
      <c r="I614" s="480">
        <v>152</v>
      </c>
      <c r="J614" s="133">
        <f>I614*G614/1000</f>
        <v>3.952</v>
      </c>
      <c r="K614" s="278">
        <f>J614</f>
        <v>3.952</v>
      </c>
    </row>
    <row r="615" spans="5:11" x14ac:dyDescent="0.3">
      <c r="E615"/>
      <c r="F615" s="310"/>
      <c r="H615" s="159"/>
      <c r="I615" s="96"/>
      <c r="J615" s="158"/>
      <c r="K615" s="277"/>
    </row>
    <row r="616" spans="5:11" ht="21" x14ac:dyDescent="0.3">
      <c r="E616"/>
      <c r="F616" s="465" t="s">
        <v>483</v>
      </c>
      <c r="G616" s="119"/>
      <c r="H616" s="119"/>
      <c r="I616" s="161"/>
      <c r="J616" s="129"/>
      <c r="K616" s="278">
        <f>J622+J624</f>
        <v>0.99</v>
      </c>
    </row>
    <row r="617" spans="5:11" x14ac:dyDescent="0.3">
      <c r="E617"/>
      <c r="F617" s="338" t="s">
        <v>166</v>
      </c>
      <c r="G617" s="119"/>
      <c r="H617" s="119"/>
      <c r="I617" s="161"/>
      <c r="J617" s="121"/>
      <c r="K617" s="277"/>
    </row>
    <row r="618" spans="5:11" x14ac:dyDescent="0.3">
      <c r="E618"/>
      <c r="F618" s="339" t="s">
        <v>167</v>
      </c>
      <c r="G618" s="119"/>
      <c r="H618" s="119"/>
      <c r="I618" s="161"/>
      <c r="J618" s="121"/>
      <c r="K618" s="277"/>
    </row>
    <row r="619" spans="5:11" x14ac:dyDescent="0.3">
      <c r="E619"/>
      <c r="F619" s="340" t="s">
        <v>175</v>
      </c>
      <c r="G619" s="119"/>
      <c r="H619" s="119"/>
      <c r="I619" s="161"/>
      <c r="J619" s="121"/>
      <c r="K619" s="277"/>
    </row>
    <row r="620" spans="5:11" ht="15.6" x14ac:dyDescent="0.3">
      <c r="E620"/>
      <c r="F620" s="312" t="s">
        <v>136</v>
      </c>
      <c r="G620" s="119"/>
      <c r="H620" s="119"/>
      <c r="I620" s="161"/>
      <c r="J620" s="121"/>
      <c r="K620" s="277"/>
    </row>
    <row r="621" spans="5:11" x14ac:dyDescent="0.3">
      <c r="E621"/>
      <c r="F621" s="341" t="s">
        <v>137</v>
      </c>
      <c r="G621" s="167" t="s">
        <v>138</v>
      </c>
      <c r="H621" s="167" t="s">
        <v>139</v>
      </c>
      <c r="I621" s="161"/>
      <c r="J621" s="121"/>
      <c r="K621" s="277"/>
    </row>
    <row r="622" spans="5:11" x14ac:dyDescent="0.3">
      <c r="E622"/>
      <c r="F622" s="342" t="s">
        <v>153</v>
      </c>
      <c r="G622" s="169">
        <v>0.4</v>
      </c>
      <c r="H622" s="169">
        <v>0.4</v>
      </c>
      <c r="I622" s="161" t="s">
        <v>449</v>
      </c>
      <c r="J622" s="129">
        <f>G622*I622/1000</f>
        <v>0.26</v>
      </c>
      <c r="K622" s="277"/>
    </row>
    <row r="623" spans="5:11" x14ac:dyDescent="0.3">
      <c r="E623"/>
      <c r="F623" s="342" t="s">
        <v>155</v>
      </c>
      <c r="G623" s="169">
        <v>190</v>
      </c>
      <c r="H623" s="169">
        <v>190</v>
      </c>
      <c r="I623" s="161"/>
      <c r="J623" s="121"/>
      <c r="K623" s="277"/>
    </row>
    <row r="624" spans="5:11" x14ac:dyDescent="0.3">
      <c r="E624"/>
      <c r="F624" s="342" t="s">
        <v>158</v>
      </c>
      <c r="G624" s="169">
        <v>10</v>
      </c>
      <c r="H624" s="169">
        <v>10</v>
      </c>
      <c r="I624" s="161" t="s">
        <v>450</v>
      </c>
      <c r="J624" s="129">
        <f>G624*I624/1000</f>
        <v>0.73</v>
      </c>
      <c r="K624" s="277"/>
    </row>
    <row r="625" spans="5:11" x14ac:dyDescent="0.3">
      <c r="E625"/>
      <c r="K625" s="448"/>
    </row>
    <row r="626" spans="5:11" ht="21" x14ac:dyDescent="0.3">
      <c r="E626"/>
      <c r="F626" s="485" t="s">
        <v>501</v>
      </c>
      <c r="G626" s="169"/>
      <c r="H626" s="169"/>
      <c r="I626" s="161"/>
      <c r="J626" s="121"/>
      <c r="K626" s="290">
        <f>J627+J628+J629</f>
        <v>9.8581249999999994</v>
      </c>
    </row>
    <row r="627" spans="5:11" x14ac:dyDescent="0.3">
      <c r="E627"/>
      <c r="F627" s="342" t="s">
        <v>502</v>
      </c>
      <c r="G627" s="137">
        <v>37.5</v>
      </c>
      <c r="H627" s="169">
        <v>37.5</v>
      </c>
      <c r="I627" s="161" t="s">
        <v>486</v>
      </c>
      <c r="J627" s="133">
        <f>G627*I627/1000</f>
        <v>0</v>
      </c>
      <c r="K627" s="292"/>
    </row>
    <row r="628" spans="5:11" x14ac:dyDescent="0.3">
      <c r="E628"/>
      <c r="F628" s="342" t="s">
        <v>503</v>
      </c>
      <c r="G628" s="137">
        <v>37.5</v>
      </c>
      <c r="H628" s="169">
        <v>37.5</v>
      </c>
      <c r="I628" s="161" t="s">
        <v>465</v>
      </c>
      <c r="J628" s="133">
        <f>G628*I628/1000</f>
        <v>2.2331249999999998</v>
      </c>
      <c r="K628" s="292"/>
    </row>
    <row r="629" spans="5:11" ht="15" thickBot="1" x14ac:dyDescent="0.35">
      <c r="E629"/>
      <c r="F629" s="342" t="s">
        <v>186</v>
      </c>
      <c r="G629" s="121">
        <v>12.5</v>
      </c>
      <c r="H629" s="169">
        <v>12.5</v>
      </c>
      <c r="I629" s="161" t="s">
        <v>517</v>
      </c>
      <c r="J629" s="133">
        <f>G629*I629/1000</f>
        <v>7.625</v>
      </c>
      <c r="K629" s="292"/>
    </row>
    <row r="630" spans="5:11" ht="15" thickBot="1" x14ac:dyDescent="0.35">
      <c r="E630"/>
      <c r="F630" s="195"/>
      <c r="G630" s="196"/>
      <c r="H630" s="196"/>
      <c r="I630" s="197"/>
      <c r="J630" s="135"/>
      <c r="K630" s="97"/>
    </row>
    <row r="631" spans="5:11" ht="21" hidden="1" x14ac:dyDescent="0.4">
      <c r="F631" s="455" t="s">
        <v>466</v>
      </c>
      <c r="J631" s="135"/>
      <c r="K631" s="448"/>
    </row>
    <row r="632" spans="5:11" hidden="1" x14ac:dyDescent="0.3">
      <c r="F632" s="310" t="s">
        <v>467</v>
      </c>
      <c r="H632">
        <v>100</v>
      </c>
      <c r="I632">
        <v>320</v>
      </c>
      <c r="J632" s="135">
        <f t="shared" ref="J632" si="20">G632*I632/1000</f>
        <v>0</v>
      </c>
      <c r="K632" s="432">
        <f>G632*I632/1000</f>
        <v>0</v>
      </c>
    </row>
    <row r="633" spans="5:11" x14ac:dyDescent="0.3">
      <c r="E633"/>
      <c r="F633" s="487"/>
      <c r="G633" s="488"/>
      <c r="H633" s="488"/>
      <c r="I633" s="197"/>
      <c r="J633" s="135"/>
      <c r="K633" s="97"/>
    </row>
    <row r="634" spans="5:11" ht="2.4" customHeight="1" x14ac:dyDescent="0.3"/>
    <row r="635" spans="5:11" ht="15" thickBot="1" x14ac:dyDescent="0.35">
      <c r="E635"/>
    </row>
    <row r="636" spans="5:11" ht="21.6" thickBot="1" x14ac:dyDescent="0.45">
      <c r="E636" s="447" t="s">
        <v>455</v>
      </c>
      <c r="F636" s="455" t="s">
        <v>468</v>
      </c>
      <c r="K636" s="293"/>
    </row>
    <row r="637" spans="5:11" ht="17.399999999999999" x14ac:dyDescent="0.3">
      <c r="E637"/>
      <c r="F637" s="343" t="s">
        <v>283</v>
      </c>
      <c r="G637" s="84"/>
      <c r="H637" s="84"/>
      <c r="K637" s="432">
        <f>J641</f>
        <v>12.744</v>
      </c>
    </row>
    <row r="638" spans="5:11" ht="15.6" x14ac:dyDescent="0.3">
      <c r="E638"/>
      <c r="F638" s="345"/>
      <c r="G638" s="621" t="s">
        <v>285</v>
      </c>
      <c r="H638" s="621"/>
    </row>
    <row r="639" spans="5:11" ht="15.6" x14ac:dyDescent="0.3">
      <c r="E639"/>
      <c r="F639" s="346"/>
      <c r="G639" s="621" t="s">
        <v>286</v>
      </c>
      <c r="H639" s="621"/>
    </row>
    <row r="640" spans="5:11" ht="15.6" x14ac:dyDescent="0.3">
      <c r="E640"/>
      <c r="F640" s="345" t="s">
        <v>284</v>
      </c>
      <c r="G640" s="11" t="s">
        <v>138</v>
      </c>
      <c r="H640" s="11" t="s">
        <v>139</v>
      </c>
    </row>
    <row r="641" spans="5:11" ht="15.6" x14ac:dyDescent="0.3">
      <c r="E641"/>
      <c r="F641" s="345" t="s">
        <v>522</v>
      </c>
      <c r="G641" s="549">
        <v>141.6</v>
      </c>
      <c r="H641" s="549">
        <v>120</v>
      </c>
      <c r="I641">
        <v>90</v>
      </c>
      <c r="J641" s="158">
        <f>G641*I641/1000</f>
        <v>12.744</v>
      </c>
    </row>
    <row r="642" spans="5:11" ht="15.6" x14ac:dyDescent="0.3">
      <c r="E642"/>
      <c r="F642" s="345" t="s">
        <v>288</v>
      </c>
      <c r="G642" s="264"/>
      <c r="H642" s="549">
        <v>120</v>
      </c>
    </row>
    <row r="645" spans="5:11" ht="21" x14ac:dyDescent="0.3">
      <c r="E645"/>
      <c r="F645" s="456" t="s">
        <v>469</v>
      </c>
      <c r="K645" s="432">
        <f>J651+J652+J653+J654+J655+J656</f>
        <v>5.8870000000000005</v>
      </c>
    </row>
    <row r="646" spans="5:11" x14ac:dyDescent="0.3">
      <c r="E646"/>
      <c r="F646" s="324" t="s">
        <v>267</v>
      </c>
    </row>
    <row r="647" spans="5:11" x14ac:dyDescent="0.3">
      <c r="E647"/>
      <c r="F647" s="324" t="s">
        <v>166</v>
      </c>
    </row>
    <row r="648" spans="5:11" x14ac:dyDescent="0.3">
      <c r="E648"/>
      <c r="F648" s="325" t="s">
        <v>167</v>
      </c>
    </row>
    <row r="649" spans="5:11" ht="15" thickBot="1" x14ac:dyDescent="0.35">
      <c r="E649"/>
      <c r="F649" s="322" t="s">
        <v>252</v>
      </c>
    </row>
    <row r="650" spans="5:11" ht="15" thickBot="1" x14ac:dyDescent="0.35">
      <c r="E650"/>
      <c r="F650" s="323" t="s">
        <v>137</v>
      </c>
      <c r="G650" s="249" t="s">
        <v>138</v>
      </c>
      <c r="H650" s="250" t="s">
        <v>139</v>
      </c>
    </row>
    <row r="651" spans="5:11" ht="15" thickBot="1" x14ac:dyDescent="0.35">
      <c r="E651"/>
      <c r="F651" s="321" t="s">
        <v>289</v>
      </c>
      <c r="G651" s="251">
        <v>62.5</v>
      </c>
      <c r="H651" s="252">
        <v>50</v>
      </c>
      <c r="I651">
        <v>45</v>
      </c>
      <c r="J651" s="158">
        <f>G651*I651/1000</f>
        <v>2.8125</v>
      </c>
    </row>
    <row r="652" spans="5:11" ht="15" thickBot="1" x14ac:dyDescent="0.35">
      <c r="E652"/>
      <c r="F652" s="321" t="s">
        <v>253</v>
      </c>
      <c r="G652" s="251">
        <v>40</v>
      </c>
      <c r="H652" s="252">
        <v>30</v>
      </c>
      <c r="I652">
        <v>27</v>
      </c>
      <c r="J652" s="158">
        <f t="shared" ref="J652:J656" si="21">G652*I652/1000</f>
        <v>1.08</v>
      </c>
    </row>
    <row r="653" spans="5:11" ht="15" thickBot="1" x14ac:dyDescent="0.35">
      <c r="E653"/>
      <c r="F653" s="321" t="s">
        <v>259</v>
      </c>
      <c r="G653" s="251">
        <v>15.75</v>
      </c>
      <c r="H653" s="252">
        <v>12.5</v>
      </c>
      <c r="I653">
        <v>30</v>
      </c>
      <c r="J653" s="158">
        <f t="shared" si="21"/>
        <v>0.47249999999999998</v>
      </c>
    </row>
    <row r="654" spans="5:11" ht="15" thickBot="1" x14ac:dyDescent="0.35">
      <c r="E654"/>
      <c r="F654" s="321" t="s">
        <v>260</v>
      </c>
      <c r="G654" s="251">
        <v>12</v>
      </c>
      <c r="H654" s="252">
        <v>10</v>
      </c>
      <c r="I654">
        <v>21</v>
      </c>
      <c r="J654" s="158">
        <f t="shared" si="21"/>
        <v>0.252</v>
      </c>
    </row>
    <row r="655" spans="5:11" ht="15" thickBot="1" x14ac:dyDescent="0.35">
      <c r="E655"/>
      <c r="F655" s="321" t="s">
        <v>290</v>
      </c>
      <c r="G655" s="251">
        <v>2.5</v>
      </c>
      <c r="H655" s="252">
        <v>2.5</v>
      </c>
      <c r="I655">
        <v>234</v>
      </c>
      <c r="J655" s="158">
        <f t="shared" si="21"/>
        <v>0.58499999999999996</v>
      </c>
    </row>
    <row r="656" spans="5:11" ht="15" thickBot="1" x14ac:dyDescent="0.35">
      <c r="E656"/>
      <c r="F656" s="321" t="s">
        <v>250</v>
      </c>
      <c r="G656" s="251">
        <v>5</v>
      </c>
      <c r="H656" s="252">
        <v>5</v>
      </c>
      <c r="I656">
        <v>137</v>
      </c>
      <c r="J656" s="158">
        <f t="shared" si="21"/>
        <v>0.68500000000000005</v>
      </c>
    </row>
    <row r="657" spans="5:11" ht="15" thickBot="1" x14ac:dyDescent="0.35">
      <c r="E657"/>
      <c r="F657" s="321" t="s">
        <v>291</v>
      </c>
      <c r="G657" s="251">
        <v>200</v>
      </c>
      <c r="H657" s="252">
        <v>200</v>
      </c>
    </row>
    <row r="658" spans="5:11" ht="15" thickBot="1" x14ac:dyDescent="0.35">
      <c r="E658"/>
      <c r="F658" s="321" t="s">
        <v>263</v>
      </c>
      <c r="G658" s="251">
        <v>200</v>
      </c>
      <c r="H658" s="252">
        <v>200</v>
      </c>
    </row>
    <row r="659" spans="5:11" ht="15" thickBot="1" x14ac:dyDescent="0.35">
      <c r="E659"/>
      <c r="F659" s="321" t="s">
        <v>145</v>
      </c>
      <c r="G659" s="251">
        <v>200</v>
      </c>
      <c r="H659" s="252">
        <v>200</v>
      </c>
    </row>
    <row r="661" spans="5:11" ht="21" x14ac:dyDescent="0.3">
      <c r="E661"/>
      <c r="F661" s="456" t="s">
        <v>496</v>
      </c>
      <c r="K661" s="432">
        <f>J664+J666+J667</f>
        <v>9.5597999999999992</v>
      </c>
    </row>
    <row r="662" spans="5:11" ht="15" thickBot="1" x14ac:dyDescent="0.35">
      <c r="E662"/>
      <c r="F662" s="322" t="s">
        <v>136</v>
      </c>
    </row>
    <row r="663" spans="5:11" ht="15" thickBot="1" x14ac:dyDescent="0.35">
      <c r="E663"/>
      <c r="F663" s="323" t="s">
        <v>137</v>
      </c>
      <c r="G663" s="249" t="s">
        <v>138</v>
      </c>
      <c r="H663" s="250" t="s">
        <v>139</v>
      </c>
    </row>
    <row r="664" spans="5:11" ht="15" thickBot="1" x14ac:dyDescent="0.35">
      <c r="E664"/>
      <c r="F664" s="321" t="s">
        <v>334</v>
      </c>
      <c r="G664" s="251">
        <v>68</v>
      </c>
      <c r="H664" s="252">
        <v>68</v>
      </c>
      <c r="I664">
        <v>59</v>
      </c>
      <c r="J664">
        <f>G664*I664/1000</f>
        <v>4.0119999999999996</v>
      </c>
    </row>
    <row r="665" spans="5:11" ht="15" thickBot="1" x14ac:dyDescent="0.35">
      <c r="E665"/>
      <c r="F665" s="321" t="s">
        <v>155</v>
      </c>
      <c r="G665" s="251">
        <v>408</v>
      </c>
      <c r="H665" s="252">
        <v>408</v>
      </c>
    </row>
    <row r="666" spans="5:11" ht="15" thickBot="1" x14ac:dyDescent="0.35">
      <c r="E666"/>
      <c r="F666" s="321" t="s">
        <v>265</v>
      </c>
      <c r="G666" s="251">
        <v>3.4</v>
      </c>
      <c r="H666" s="252">
        <v>3.4</v>
      </c>
      <c r="I666">
        <v>17</v>
      </c>
      <c r="J666">
        <f>G666*I666/1000</f>
        <v>5.7799999999999997E-2</v>
      </c>
    </row>
    <row r="667" spans="5:11" ht="15" thickBot="1" x14ac:dyDescent="0.35">
      <c r="E667"/>
      <c r="F667" s="321" t="s">
        <v>148</v>
      </c>
      <c r="G667" s="251">
        <v>9</v>
      </c>
      <c r="H667" s="252">
        <v>9</v>
      </c>
      <c r="I667">
        <v>610</v>
      </c>
      <c r="J667">
        <f>G667*I667/1000</f>
        <v>5.49</v>
      </c>
    </row>
    <row r="670" spans="5:11" ht="21" x14ac:dyDescent="0.3">
      <c r="E670"/>
      <c r="F670" s="456" t="s">
        <v>369</v>
      </c>
      <c r="K670" s="432">
        <f>J678+J692+J693+J697</f>
        <v>38.917705399999996</v>
      </c>
    </row>
    <row r="671" spans="5:11" x14ac:dyDescent="0.3">
      <c r="E671"/>
      <c r="F671" s="324" t="s">
        <v>336</v>
      </c>
    </row>
    <row r="672" spans="5:11" x14ac:dyDescent="0.3">
      <c r="E672"/>
      <c r="F672" s="324" t="s">
        <v>166</v>
      </c>
    </row>
    <row r="674" spans="5:11" x14ac:dyDescent="0.3">
      <c r="E674"/>
      <c r="F674" s="325" t="s">
        <v>167</v>
      </c>
    </row>
    <row r="675" spans="5:11" ht="15" thickBot="1" x14ac:dyDescent="0.35">
      <c r="E675"/>
      <c r="F675" s="322" t="s">
        <v>273</v>
      </c>
    </row>
    <row r="676" spans="5:11" ht="15" thickBot="1" x14ac:dyDescent="0.35">
      <c r="E676"/>
      <c r="F676" s="323" t="s">
        <v>137</v>
      </c>
      <c r="G676" s="249" t="s">
        <v>138</v>
      </c>
      <c r="H676" s="250" t="s">
        <v>139</v>
      </c>
    </row>
    <row r="677" spans="5:11" ht="15" thickBot="1" x14ac:dyDescent="0.35">
      <c r="E677"/>
      <c r="F677" s="321" t="s">
        <v>370</v>
      </c>
      <c r="G677" s="251">
        <v>147.5</v>
      </c>
      <c r="H677" s="252">
        <v>130.62</v>
      </c>
    </row>
    <row r="678" spans="5:11" ht="15" thickBot="1" x14ac:dyDescent="0.35">
      <c r="E678"/>
      <c r="F678" s="321" t="s">
        <v>371</v>
      </c>
      <c r="G678" s="251">
        <v>155.62</v>
      </c>
      <c r="H678" s="252">
        <v>115</v>
      </c>
      <c r="I678">
        <v>235.17</v>
      </c>
      <c r="J678" s="158">
        <f>G678*I678/1000</f>
        <v>36.597155399999998</v>
      </c>
      <c r="K678"/>
    </row>
    <row r="679" spans="5:11" ht="15" thickBot="1" x14ac:dyDescent="0.35">
      <c r="E679"/>
      <c r="F679" s="321" t="s">
        <v>372</v>
      </c>
      <c r="G679" s="251">
        <v>148.75</v>
      </c>
      <c r="H679" s="252">
        <v>110.62</v>
      </c>
      <c r="K679"/>
    </row>
    <row r="680" spans="5:11" ht="15" thickBot="1" x14ac:dyDescent="0.35">
      <c r="E680"/>
      <c r="F680" s="321" t="s">
        <v>373</v>
      </c>
      <c r="G680" s="251">
        <v>70</v>
      </c>
      <c r="H680" s="252">
        <v>68.12</v>
      </c>
      <c r="K680"/>
    </row>
    <row r="681" spans="5:11" ht="15" thickBot="1" x14ac:dyDescent="0.35">
      <c r="E681"/>
      <c r="F681" s="326" t="s">
        <v>374</v>
      </c>
      <c r="G681" s="253" t="s">
        <v>147</v>
      </c>
      <c r="H681" s="257">
        <v>50</v>
      </c>
      <c r="K681"/>
    </row>
    <row r="682" spans="5:11" ht="15" thickBot="1" x14ac:dyDescent="0.35">
      <c r="E682"/>
      <c r="F682" s="321" t="s">
        <v>375</v>
      </c>
      <c r="G682" s="253" t="s">
        <v>147</v>
      </c>
      <c r="H682" s="252">
        <v>50</v>
      </c>
      <c r="K682"/>
    </row>
    <row r="683" spans="5:11" ht="15" thickBot="1" x14ac:dyDescent="0.35">
      <c r="E683"/>
      <c r="F683" s="321" t="s">
        <v>376</v>
      </c>
      <c r="G683" s="253" t="s">
        <v>147</v>
      </c>
      <c r="H683" s="252">
        <v>50</v>
      </c>
      <c r="K683"/>
    </row>
    <row r="684" spans="5:11" ht="15" thickBot="1" x14ac:dyDescent="0.35">
      <c r="E684"/>
      <c r="F684" s="321" t="s">
        <v>377</v>
      </c>
      <c r="G684" s="253" t="s">
        <v>147</v>
      </c>
      <c r="H684" s="252">
        <v>50</v>
      </c>
      <c r="K684"/>
    </row>
    <row r="685" spans="5:11" ht="15" thickBot="1" x14ac:dyDescent="0.35">
      <c r="E685"/>
      <c r="F685" s="326" t="s">
        <v>147</v>
      </c>
      <c r="G685" s="253" t="s">
        <v>147</v>
      </c>
      <c r="H685" s="252">
        <v>50</v>
      </c>
      <c r="K685"/>
    </row>
    <row r="686" spans="5:11" ht="21" x14ac:dyDescent="0.3">
      <c r="E686"/>
      <c r="F686" s="456" t="s">
        <v>378</v>
      </c>
      <c r="K686"/>
    </row>
    <row r="687" spans="5:11" x14ac:dyDescent="0.3">
      <c r="E687"/>
      <c r="F687" s="324" t="s">
        <v>267</v>
      </c>
      <c r="K687"/>
    </row>
    <row r="688" spans="5:11" x14ac:dyDescent="0.3">
      <c r="E688"/>
      <c r="F688" s="324" t="s">
        <v>166</v>
      </c>
      <c r="K688"/>
    </row>
    <row r="689" spans="5:11" x14ac:dyDescent="0.3">
      <c r="E689"/>
      <c r="F689" s="325" t="s">
        <v>167</v>
      </c>
      <c r="K689"/>
    </row>
    <row r="690" spans="5:11" ht="15" thickBot="1" x14ac:dyDescent="0.35">
      <c r="E690"/>
      <c r="F690" s="322" t="s">
        <v>152</v>
      </c>
      <c r="K690"/>
    </row>
    <row r="691" spans="5:11" ht="15" thickBot="1" x14ac:dyDescent="0.35">
      <c r="E691"/>
      <c r="F691" s="323" t="s">
        <v>137</v>
      </c>
      <c r="G691" s="249" t="s">
        <v>138</v>
      </c>
      <c r="H691" s="250" t="s">
        <v>139</v>
      </c>
      <c r="K691"/>
    </row>
    <row r="692" spans="5:11" ht="15" thickBot="1" x14ac:dyDescent="0.35">
      <c r="E692"/>
      <c r="F692" s="321" t="s">
        <v>208</v>
      </c>
      <c r="G692" s="251">
        <v>12.5</v>
      </c>
      <c r="H692" s="252">
        <v>12.5</v>
      </c>
      <c r="I692">
        <v>174</v>
      </c>
      <c r="J692">
        <f>G692*I692/1000</f>
        <v>2.1749999999999998</v>
      </c>
      <c r="K692"/>
    </row>
    <row r="693" spans="5:11" ht="15" thickBot="1" x14ac:dyDescent="0.35">
      <c r="E693"/>
      <c r="F693" s="321" t="s">
        <v>379</v>
      </c>
      <c r="G693" s="251">
        <v>3.75</v>
      </c>
      <c r="H693" s="252">
        <v>3.75</v>
      </c>
      <c r="I693">
        <v>37</v>
      </c>
      <c r="J693">
        <f>G693*I693/1000</f>
        <v>0.13875000000000001</v>
      </c>
    </row>
    <row r="694" spans="5:11" ht="15" thickBot="1" x14ac:dyDescent="0.35">
      <c r="E694"/>
      <c r="F694" s="321" t="s">
        <v>155</v>
      </c>
      <c r="G694" s="251">
        <v>37.5</v>
      </c>
      <c r="H694" s="252">
        <v>37.5</v>
      </c>
    </row>
    <row r="695" spans="5:11" ht="15" thickBot="1" x14ac:dyDescent="0.35">
      <c r="E695"/>
      <c r="F695" s="321" t="s">
        <v>380</v>
      </c>
      <c r="G695" s="251">
        <v>37.5</v>
      </c>
      <c r="H695" s="252">
        <v>37.5</v>
      </c>
    </row>
    <row r="696" spans="5:11" ht="15" thickBot="1" x14ac:dyDescent="0.35">
      <c r="E696"/>
      <c r="F696" s="326" t="s">
        <v>381</v>
      </c>
      <c r="G696" s="253" t="s">
        <v>147</v>
      </c>
      <c r="H696" s="257">
        <v>37.5</v>
      </c>
    </row>
    <row r="697" spans="5:11" ht="15" thickBot="1" x14ac:dyDescent="0.35">
      <c r="E697"/>
      <c r="F697" s="321" t="s">
        <v>265</v>
      </c>
      <c r="G697" s="251">
        <v>0.4</v>
      </c>
      <c r="H697" s="252">
        <v>0.4</v>
      </c>
      <c r="I697">
        <v>17</v>
      </c>
      <c r="J697">
        <f>G697*I697/1000</f>
        <v>6.8000000000000005E-3</v>
      </c>
    </row>
    <row r="699" spans="5:11" ht="21.6" thickBot="1" x14ac:dyDescent="0.35">
      <c r="F699" s="483" t="s">
        <v>498</v>
      </c>
      <c r="K699" s="432">
        <f>J703+J704+J705</f>
        <v>3.8449999999999998</v>
      </c>
    </row>
    <row r="700" spans="5:11" ht="25.2" customHeight="1" thickBot="1" x14ac:dyDescent="0.35">
      <c r="F700" s="667" t="s">
        <v>284</v>
      </c>
      <c r="G700" s="670" t="s">
        <v>285</v>
      </c>
      <c r="H700" s="671"/>
      <c r="K700" s="448"/>
    </row>
    <row r="701" spans="5:11" ht="15" thickBot="1" x14ac:dyDescent="0.35">
      <c r="F701" s="668"/>
      <c r="G701" s="672" t="s">
        <v>431</v>
      </c>
      <c r="H701" s="673"/>
      <c r="K701" s="448"/>
    </row>
    <row r="702" spans="5:11" ht="15" thickBot="1" x14ac:dyDescent="0.35">
      <c r="F702" s="669"/>
      <c r="G702" s="553" t="s">
        <v>432</v>
      </c>
      <c r="H702" s="553" t="s">
        <v>433</v>
      </c>
      <c r="K702" s="448"/>
    </row>
    <row r="703" spans="5:11" ht="15" thickBot="1" x14ac:dyDescent="0.35">
      <c r="F703" s="434" t="s">
        <v>300</v>
      </c>
      <c r="G703" s="553">
        <v>25</v>
      </c>
      <c r="H703" s="553">
        <v>30.5</v>
      </c>
      <c r="I703">
        <v>110</v>
      </c>
      <c r="J703" s="158">
        <f>G703*I703/1000</f>
        <v>2.75</v>
      </c>
      <c r="K703" s="448"/>
    </row>
    <row r="704" spans="5:11" ht="15" thickBot="1" x14ac:dyDescent="0.35">
      <c r="F704" s="434" t="s">
        <v>155</v>
      </c>
      <c r="G704" s="553">
        <v>190</v>
      </c>
      <c r="H704" s="553">
        <v>190</v>
      </c>
      <c r="I704">
        <v>0</v>
      </c>
      <c r="J704" s="158">
        <f>G704*I704/1000</f>
        <v>0</v>
      </c>
      <c r="K704" s="448"/>
    </row>
    <row r="705" spans="5:11" ht="15" thickBot="1" x14ac:dyDescent="0.35">
      <c r="F705" s="434" t="s">
        <v>158</v>
      </c>
      <c r="G705" s="553">
        <v>15</v>
      </c>
      <c r="H705" s="553">
        <v>15</v>
      </c>
      <c r="I705">
        <v>73</v>
      </c>
      <c r="J705" s="158">
        <f>G705*I705/1000</f>
        <v>1.095</v>
      </c>
      <c r="K705" s="448"/>
    </row>
    <row r="706" spans="5:11" ht="15" thickBot="1" x14ac:dyDescent="0.35">
      <c r="F706" s="435" t="s">
        <v>434</v>
      </c>
      <c r="G706" s="553" t="s">
        <v>147</v>
      </c>
      <c r="H706" s="553" t="s">
        <v>147</v>
      </c>
      <c r="K706" s="448"/>
    </row>
    <row r="707" spans="5:11" x14ac:dyDescent="0.3">
      <c r="G707" s="159"/>
      <c r="H707" s="159"/>
      <c r="K707" s="439"/>
    </row>
    <row r="709" spans="5:11" ht="21" x14ac:dyDescent="0.4">
      <c r="F709" s="455" t="s">
        <v>539</v>
      </c>
      <c r="K709" s="452"/>
    </row>
    <row r="710" spans="5:11" ht="15.6" x14ac:dyDescent="0.3">
      <c r="E710"/>
      <c r="F710" s="303" t="s">
        <v>14</v>
      </c>
      <c r="G710" s="461">
        <v>60</v>
      </c>
      <c r="I710">
        <v>32.630000000000003</v>
      </c>
      <c r="K710" s="453">
        <f>G710*I710/1000</f>
        <v>1.9578000000000002</v>
      </c>
    </row>
    <row r="711" spans="5:11" ht="15" thickBot="1" x14ac:dyDescent="0.35">
      <c r="E711"/>
      <c r="G711" s="461"/>
      <c r="K711"/>
    </row>
    <row r="712" spans="5:11" ht="21.6" thickBot="1" x14ac:dyDescent="0.45">
      <c r="E712" s="447" t="s">
        <v>532</v>
      </c>
      <c r="F712" s="455" t="s">
        <v>537</v>
      </c>
      <c r="K712" s="448"/>
    </row>
    <row r="713" spans="5:11" x14ac:dyDescent="0.3">
      <c r="K713" s="432">
        <f>J717+J718+J719</f>
        <v>9.31</v>
      </c>
    </row>
    <row r="714" spans="5:11" ht="24.75" customHeight="1" x14ac:dyDescent="0.3">
      <c r="F714" s="661" t="s">
        <v>284</v>
      </c>
      <c r="G714" s="662" t="s">
        <v>285</v>
      </c>
      <c r="H714" s="663"/>
      <c r="K714"/>
    </row>
    <row r="715" spans="5:11" x14ac:dyDescent="0.3">
      <c r="F715" s="661"/>
      <c r="G715" s="664">
        <v>1</v>
      </c>
      <c r="H715" s="665"/>
      <c r="K715"/>
    </row>
    <row r="716" spans="5:11" x14ac:dyDescent="0.3">
      <c r="F716" s="661"/>
      <c r="G716" s="510" t="s">
        <v>138</v>
      </c>
      <c r="H716" s="510" t="s">
        <v>139</v>
      </c>
      <c r="K716"/>
    </row>
    <row r="717" spans="5:11" x14ac:dyDescent="0.3">
      <c r="F717" s="511" t="s">
        <v>534</v>
      </c>
      <c r="G717" s="512">
        <v>5</v>
      </c>
      <c r="H717" s="512">
        <v>5</v>
      </c>
      <c r="I717">
        <v>420</v>
      </c>
      <c r="J717">
        <f>G717*I717/1000</f>
        <v>2.1</v>
      </c>
      <c r="K717"/>
    </row>
    <row r="718" spans="5:11" x14ac:dyDescent="0.3">
      <c r="F718" s="511" t="s">
        <v>535</v>
      </c>
      <c r="G718" s="512">
        <v>20</v>
      </c>
      <c r="H718" s="512">
        <v>20</v>
      </c>
      <c r="I718">
        <v>73</v>
      </c>
      <c r="J718">
        <f>G718*I718/1000</f>
        <v>1.46</v>
      </c>
      <c r="K718"/>
    </row>
    <row r="719" spans="5:11" x14ac:dyDescent="0.3">
      <c r="F719" s="511" t="s">
        <v>536</v>
      </c>
      <c r="G719" s="512">
        <v>100</v>
      </c>
      <c r="H719" s="512">
        <v>100</v>
      </c>
      <c r="I719">
        <v>57.5</v>
      </c>
      <c r="J719" s="158">
        <f>G719*I719/1000</f>
        <v>5.75</v>
      </c>
      <c r="K719"/>
    </row>
    <row r="720" spans="5:11" x14ac:dyDescent="0.3">
      <c r="F720" s="511" t="s">
        <v>155</v>
      </c>
      <c r="G720" s="512">
        <v>120</v>
      </c>
      <c r="H720" s="512">
        <v>120</v>
      </c>
      <c r="K720"/>
    </row>
    <row r="721" spans="5:11" x14ac:dyDescent="0.3">
      <c r="F721" s="513" t="s">
        <v>435</v>
      </c>
      <c r="G721" s="513" t="s">
        <v>147</v>
      </c>
      <c r="H721" s="514">
        <v>200</v>
      </c>
      <c r="K721"/>
    </row>
    <row r="722" spans="5:11" x14ac:dyDescent="0.3">
      <c r="K722" s="448"/>
    </row>
    <row r="723" spans="5:11" x14ac:dyDescent="0.3">
      <c r="K723" s="448"/>
    </row>
    <row r="724" spans="5:11" x14ac:dyDescent="0.3">
      <c r="F724" s="509" t="s">
        <v>528</v>
      </c>
      <c r="G724">
        <v>65</v>
      </c>
      <c r="I724">
        <v>16.79</v>
      </c>
      <c r="K724" s="92">
        <v>16.79</v>
      </c>
    </row>
    <row r="725" spans="5:11" x14ac:dyDescent="0.3">
      <c r="F725" s="509"/>
      <c r="K725"/>
    </row>
    <row r="726" spans="5:11" ht="15" thickBot="1" x14ac:dyDescent="0.35">
      <c r="F726" s="509"/>
      <c r="K726"/>
    </row>
    <row r="727" spans="5:11" s="289" customFormat="1" ht="21.6" thickBot="1" x14ac:dyDescent="0.45">
      <c r="E727" s="359"/>
      <c r="F727" s="464" t="s">
        <v>210</v>
      </c>
      <c r="G727" s="472"/>
      <c r="H727" s="472"/>
      <c r="I727" s="472"/>
      <c r="J727" s="472"/>
      <c r="K727" s="491">
        <f>K734+K743+K760+K768+K772+K780+K798+K806+K820+K824+K827+K829</f>
        <v>166.48226700000001</v>
      </c>
    </row>
    <row r="728" spans="5:11" ht="15" thickBot="1" x14ac:dyDescent="0.35"/>
    <row r="729" spans="5:11" ht="21.6" thickBot="1" x14ac:dyDescent="0.35">
      <c r="E729" s="447" t="s">
        <v>453</v>
      </c>
      <c r="F729" s="484" t="s">
        <v>211</v>
      </c>
      <c r="G729" s="141"/>
      <c r="H729" s="141"/>
      <c r="I729" s="113"/>
      <c r="J729" s="119"/>
      <c r="K729" s="149"/>
    </row>
    <row r="730" spans="5:11" x14ac:dyDescent="0.3">
      <c r="F730" s="361" t="s">
        <v>192</v>
      </c>
      <c r="G730" s="141"/>
      <c r="H730" s="141"/>
      <c r="I730" s="113"/>
      <c r="J730" s="119"/>
      <c r="K730" s="149"/>
    </row>
    <row r="731" spans="5:11" x14ac:dyDescent="0.3">
      <c r="F731" s="361" t="s">
        <v>166</v>
      </c>
      <c r="G731" s="141"/>
      <c r="H731" s="141"/>
      <c r="I731" s="113"/>
      <c r="J731" s="119"/>
      <c r="K731" s="149"/>
    </row>
    <row r="732" spans="5:11" x14ac:dyDescent="0.3">
      <c r="F732" s="318"/>
      <c r="G732" s="141"/>
      <c r="H732" s="141"/>
      <c r="I732" s="113"/>
      <c r="J732" s="119"/>
      <c r="K732" s="149"/>
    </row>
    <row r="733" spans="5:11" x14ac:dyDescent="0.3">
      <c r="F733" s="362" t="s">
        <v>167</v>
      </c>
      <c r="G733" s="141"/>
      <c r="H733" s="141"/>
      <c r="I733" s="113"/>
      <c r="J733" s="119"/>
      <c r="K733" s="97"/>
    </row>
    <row r="734" spans="5:11" ht="16.2" thickBot="1" x14ac:dyDescent="0.35">
      <c r="F734" s="363" t="s">
        <v>136</v>
      </c>
      <c r="G734" s="141"/>
      <c r="H734" s="141"/>
      <c r="I734" s="113"/>
      <c r="J734" s="119"/>
      <c r="K734" s="290">
        <f>J736+J738+J739+J741</f>
        <v>10.645</v>
      </c>
    </row>
    <row r="735" spans="5:11" ht="15" thickBot="1" x14ac:dyDescent="0.35">
      <c r="F735" s="364" t="s">
        <v>137</v>
      </c>
      <c r="G735" s="187" t="s">
        <v>138</v>
      </c>
      <c r="H735" s="188" t="s">
        <v>139</v>
      </c>
      <c r="I735" s="113"/>
      <c r="J735" s="119"/>
      <c r="K735" s="292"/>
    </row>
    <row r="736" spans="5:11" ht="15" thickBot="1" x14ac:dyDescent="0.35">
      <c r="F736" s="365" t="s">
        <v>212</v>
      </c>
      <c r="G736" s="190">
        <v>40</v>
      </c>
      <c r="H736" s="191">
        <v>40</v>
      </c>
      <c r="I736" s="113">
        <v>37</v>
      </c>
      <c r="J736" s="133">
        <f>G736*I736/1000</f>
        <v>1.48</v>
      </c>
      <c r="K736" s="292"/>
    </row>
    <row r="737" spans="5:11" ht="15" thickBot="1" x14ac:dyDescent="0.35">
      <c r="E737"/>
      <c r="F737" s="365" t="s">
        <v>155</v>
      </c>
      <c r="G737" s="190">
        <v>68</v>
      </c>
      <c r="H737" s="191">
        <v>68</v>
      </c>
      <c r="I737" s="113"/>
      <c r="J737" s="155"/>
      <c r="K737" s="292"/>
    </row>
    <row r="738" spans="5:11" ht="15" thickBot="1" x14ac:dyDescent="0.35">
      <c r="E738"/>
      <c r="F738" s="365" t="s">
        <v>144</v>
      </c>
      <c r="G738" s="190">
        <v>100</v>
      </c>
      <c r="H738" s="191">
        <v>100</v>
      </c>
      <c r="I738" s="113">
        <v>57.5</v>
      </c>
      <c r="J738" s="133">
        <f>G738*I738/1000</f>
        <v>5.75</v>
      </c>
      <c r="K738" s="292"/>
    </row>
    <row r="739" spans="5:11" ht="15" thickBot="1" x14ac:dyDescent="0.35">
      <c r="E739"/>
      <c r="F739" s="365" t="s">
        <v>158</v>
      </c>
      <c r="G739" s="190">
        <v>5</v>
      </c>
      <c r="H739" s="191">
        <v>5</v>
      </c>
      <c r="I739" s="113">
        <v>73</v>
      </c>
      <c r="J739" s="133">
        <f>G739*I739/1000</f>
        <v>0.36499999999999999</v>
      </c>
      <c r="K739" s="292"/>
    </row>
    <row r="740" spans="5:11" ht="15" thickBot="1" x14ac:dyDescent="0.35">
      <c r="E740"/>
      <c r="F740" s="366" t="s">
        <v>213</v>
      </c>
      <c r="G740" s="193" t="s">
        <v>147</v>
      </c>
      <c r="H740" s="194">
        <v>192</v>
      </c>
      <c r="I740" s="113"/>
      <c r="J740" s="155"/>
      <c r="K740" s="292"/>
    </row>
    <row r="741" spans="5:11" ht="15" thickBot="1" x14ac:dyDescent="0.35">
      <c r="E741"/>
      <c r="F741" s="365" t="s">
        <v>148</v>
      </c>
      <c r="G741" s="190">
        <v>5</v>
      </c>
      <c r="H741" s="191">
        <v>5</v>
      </c>
      <c r="I741" s="113">
        <v>610</v>
      </c>
      <c r="J741" s="133">
        <f>G741*I741/1000</f>
        <v>3.05</v>
      </c>
      <c r="K741" s="292"/>
    </row>
    <row r="742" spans="5:11" x14ac:dyDescent="0.3">
      <c r="E742"/>
      <c r="F742" s="310"/>
      <c r="I742" s="96"/>
      <c r="K742" s="292"/>
    </row>
    <row r="743" spans="5:11" ht="21" x14ac:dyDescent="0.3">
      <c r="F743" s="445" t="s">
        <v>448</v>
      </c>
      <c r="G743" s="119"/>
      <c r="H743" s="119"/>
      <c r="I743" s="120"/>
      <c r="J743" s="121"/>
      <c r="K743" s="449">
        <f>J750</f>
        <v>6.2090000000000005</v>
      </c>
    </row>
    <row r="744" spans="5:11" ht="15.6" x14ac:dyDescent="0.3">
      <c r="E744"/>
      <c r="F744" s="613" t="s">
        <v>151</v>
      </c>
      <c r="G744" s="613"/>
      <c r="H744" s="613"/>
      <c r="I744" s="613"/>
      <c r="J744" s="613"/>
      <c r="K744" s="451"/>
    </row>
    <row r="745" spans="5:11" ht="16.2" thickBot="1" x14ac:dyDescent="0.35">
      <c r="E745"/>
      <c r="F745" s="312" t="s">
        <v>136</v>
      </c>
      <c r="G745" s="119"/>
      <c r="H745" s="119"/>
      <c r="I745" s="120"/>
      <c r="J745" s="121"/>
      <c r="K745" s="450"/>
    </row>
    <row r="746" spans="5:11" ht="16.2" thickBot="1" x14ac:dyDescent="0.35">
      <c r="E746"/>
      <c r="F746" s="313" t="s">
        <v>137</v>
      </c>
      <c r="G746" s="124" t="s">
        <v>138</v>
      </c>
      <c r="H746" s="125" t="s">
        <v>139</v>
      </c>
      <c r="I746" s="120"/>
      <c r="J746" s="121"/>
      <c r="K746" s="450"/>
    </row>
    <row r="747" spans="5:11" ht="16.2" thickBot="1" x14ac:dyDescent="0.35">
      <c r="E747"/>
      <c r="F747" s="314" t="s">
        <v>153</v>
      </c>
      <c r="G747" s="127">
        <v>1</v>
      </c>
      <c r="H747" s="128">
        <v>1</v>
      </c>
      <c r="I747" s="120" t="s">
        <v>449</v>
      </c>
      <c r="J747" s="129">
        <f>G747*I747/1000</f>
        <v>0.65</v>
      </c>
      <c r="K747" s="450"/>
    </row>
    <row r="748" spans="5:11" ht="16.2" thickBot="1" x14ac:dyDescent="0.35">
      <c r="E748"/>
      <c r="F748" s="314" t="s">
        <v>155</v>
      </c>
      <c r="G748" s="127">
        <v>54</v>
      </c>
      <c r="H748" s="128">
        <v>54</v>
      </c>
      <c r="I748" s="120"/>
      <c r="J748" s="121"/>
      <c r="K748" s="450"/>
    </row>
    <row r="749" spans="5:11" ht="15.6" x14ac:dyDescent="0.3">
      <c r="E749"/>
      <c r="F749" s="315"/>
      <c r="G749" s="131"/>
      <c r="H749" s="131"/>
      <c r="I749" s="120"/>
      <c r="J749" s="121"/>
      <c r="K749" s="450"/>
    </row>
    <row r="750" spans="5:11" ht="21" x14ac:dyDescent="0.3">
      <c r="E750"/>
      <c r="F750" s="445" t="s">
        <v>499</v>
      </c>
      <c r="G750" s="119"/>
      <c r="H750" s="119"/>
      <c r="I750" s="120"/>
      <c r="J750" s="133">
        <f>J754+J755+J756</f>
        <v>6.2090000000000005</v>
      </c>
      <c r="K750" s="450"/>
    </row>
    <row r="751" spans="5:11" ht="15.6" x14ac:dyDescent="0.3">
      <c r="E751"/>
      <c r="F751" s="613" t="s">
        <v>151</v>
      </c>
      <c r="G751" s="613"/>
      <c r="H751" s="613"/>
      <c r="I751" s="613"/>
      <c r="J751" s="613"/>
      <c r="K751" s="450"/>
    </row>
    <row r="752" spans="5:11" ht="16.2" thickBot="1" x14ac:dyDescent="0.35">
      <c r="E752"/>
      <c r="F752" s="312" t="s">
        <v>136</v>
      </c>
      <c r="G752" s="119"/>
      <c r="H752" s="119"/>
      <c r="I752" s="120"/>
      <c r="J752" s="121"/>
      <c r="K752" s="450"/>
    </row>
    <row r="753" spans="5:11" ht="16.2" thickBot="1" x14ac:dyDescent="0.35">
      <c r="E753"/>
      <c r="F753" s="313" t="s">
        <v>137</v>
      </c>
      <c r="G753" s="124" t="s">
        <v>138</v>
      </c>
      <c r="H753" s="125" t="s">
        <v>139</v>
      </c>
      <c r="I753" s="120"/>
      <c r="J753" s="121"/>
      <c r="K753" s="450"/>
    </row>
    <row r="754" spans="5:11" ht="16.2" thickBot="1" x14ac:dyDescent="0.35">
      <c r="E754"/>
      <c r="F754" s="314" t="s">
        <v>500</v>
      </c>
      <c r="G754" s="134" t="s">
        <v>147</v>
      </c>
      <c r="H754" s="128">
        <v>50</v>
      </c>
      <c r="I754" s="120"/>
      <c r="J754" s="135">
        <f>J747</f>
        <v>0.65</v>
      </c>
      <c r="K754" s="450"/>
    </row>
    <row r="755" spans="5:11" ht="16.2" thickBot="1" x14ac:dyDescent="0.35">
      <c r="E755"/>
      <c r="F755" s="314" t="s">
        <v>158</v>
      </c>
      <c r="G755" s="127">
        <v>15</v>
      </c>
      <c r="H755" s="128">
        <v>15</v>
      </c>
      <c r="I755" s="120" t="s">
        <v>450</v>
      </c>
      <c r="J755" s="135">
        <f>G755*I755/1000</f>
        <v>1.095</v>
      </c>
      <c r="K755" s="450"/>
    </row>
    <row r="756" spans="5:11" ht="16.2" thickBot="1" x14ac:dyDescent="0.35">
      <c r="E756"/>
      <c r="F756" s="314" t="s">
        <v>160</v>
      </c>
      <c r="G756" s="127">
        <v>8</v>
      </c>
      <c r="H756" s="128">
        <v>7</v>
      </c>
      <c r="I756" s="120" t="s">
        <v>451</v>
      </c>
      <c r="J756" s="135">
        <f>G756*I756/1000</f>
        <v>4.4640000000000004</v>
      </c>
      <c r="K756" s="450"/>
    </row>
    <row r="757" spans="5:11" ht="16.2" thickBot="1" x14ac:dyDescent="0.35">
      <c r="E757"/>
      <c r="F757" s="314" t="s">
        <v>155</v>
      </c>
      <c r="G757" s="127">
        <v>150</v>
      </c>
      <c r="H757" s="128">
        <v>150</v>
      </c>
      <c r="I757" s="120"/>
      <c r="J757" s="121"/>
      <c r="K757" s="450"/>
    </row>
    <row r="758" spans="5:11" x14ac:dyDescent="0.3">
      <c r="E758"/>
      <c r="F758" s="342"/>
      <c r="G758" s="169"/>
      <c r="H758" s="169"/>
      <c r="I758" s="161"/>
      <c r="J758" s="135"/>
      <c r="K758" s="97"/>
    </row>
    <row r="759" spans="5:11" x14ac:dyDescent="0.3">
      <c r="E759"/>
      <c r="F759" s="310"/>
      <c r="K759" s="293"/>
    </row>
    <row r="760" spans="5:11" ht="21" x14ac:dyDescent="0.3">
      <c r="E760"/>
      <c r="F760" s="666" t="s">
        <v>489</v>
      </c>
      <c r="G760" s="666"/>
      <c r="H760" s="666"/>
      <c r="I760" s="666"/>
      <c r="J760" s="666"/>
      <c r="K760" s="278">
        <f>K763+K764+K765</f>
        <v>8.458124999999999</v>
      </c>
    </row>
    <row r="761" spans="5:11" ht="15" thickBot="1" x14ac:dyDescent="0.35">
      <c r="E761"/>
      <c r="F761" s="310"/>
      <c r="I761" s="96"/>
      <c r="K761" s="277"/>
    </row>
    <row r="762" spans="5:11" ht="15" thickBot="1" x14ac:dyDescent="0.35">
      <c r="E762"/>
      <c r="F762" s="477" t="s">
        <v>137</v>
      </c>
      <c r="G762" s="262" t="s">
        <v>138</v>
      </c>
      <c r="H762" s="263" t="s">
        <v>139</v>
      </c>
      <c r="I762" s="197"/>
      <c r="J762" s="135"/>
      <c r="K762" s="277"/>
    </row>
    <row r="763" spans="5:11" ht="15" thickBot="1" x14ac:dyDescent="0.35">
      <c r="E763"/>
      <c r="F763" s="478" t="s">
        <v>490</v>
      </c>
      <c r="G763" s="260">
        <v>12.5</v>
      </c>
      <c r="H763" s="260">
        <v>12.5</v>
      </c>
      <c r="I763" s="120" t="s">
        <v>491</v>
      </c>
      <c r="J763" s="135">
        <f>G763*I763/1000</f>
        <v>6.2249999999999996</v>
      </c>
      <c r="K763" s="277">
        <f>J763</f>
        <v>6.2249999999999996</v>
      </c>
    </row>
    <row r="764" spans="5:11" ht="15" thickBot="1" x14ac:dyDescent="0.35">
      <c r="E764"/>
      <c r="F764" s="478" t="s">
        <v>58</v>
      </c>
      <c r="G764" s="260">
        <v>37.5</v>
      </c>
      <c r="H764" s="260">
        <v>37.5</v>
      </c>
      <c r="I764" s="197"/>
      <c r="J764" s="135">
        <f>G764*I764/1000</f>
        <v>0</v>
      </c>
      <c r="K764" s="277">
        <f>J764</f>
        <v>0</v>
      </c>
    </row>
    <row r="765" spans="5:11" ht="15" thickBot="1" x14ac:dyDescent="0.35">
      <c r="E765"/>
      <c r="F765" s="478" t="s">
        <v>504</v>
      </c>
      <c r="G765" s="486">
        <v>37.5</v>
      </c>
      <c r="H765" s="486">
        <v>37.5</v>
      </c>
      <c r="I765" s="197">
        <v>59.55</v>
      </c>
      <c r="J765" s="135">
        <f>G765*I765/1000</f>
        <v>2.2331249999999998</v>
      </c>
      <c r="K765" s="277">
        <f>J765</f>
        <v>2.2331249999999998</v>
      </c>
    </row>
    <row r="766" spans="5:11" x14ac:dyDescent="0.3">
      <c r="E766"/>
      <c r="K766" s="448"/>
    </row>
    <row r="767" spans="5:11" ht="21" x14ac:dyDescent="0.4">
      <c r="F767" s="455" t="s">
        <v>543</v>
      </c>
      <c r="K767" s="452"/>
    </row>
    <row r="768" spans="5:11" ht="16.2" customHeight="1" x14ac:dyDescent="0.3">
      <c r="E768"/>
      <c r="F768" s="303" t="s">
        <v>321</v>
      </c>
      <c r="G768">
        <v>130</v>
      </c>
      <c r="I768">
        <v>320</v>
      </c>
      <c r="K768" s="453">
        <f>G768*I768/1000</f>
        <v>41.6</v>
      </c>
    </row>
    <row r="769" spans="5:11" ht="31.2" hidden="1" x14ac:dyDescent="0.3">
      <c r="E769"/>
      <c r="F769" s="206" t="s">
        <v>152</v>
      </c>
      <c r="I769" s="197"/>
      <c r="J769" s="135"/>
      <c r="K769" s="292"/>
    </row>
    <row r="770" spans="5:11" x14ac:dyDescent="0.3">
      <c r="E770"/>
      <c r="K770" s="293"/>
    </row>
    <row r="771" spans="5:11" ht="15" thickBot="1" x14ac:dyDescent="0.35">
      <c r="E771"/>
      <c r="F771" s="310"/>
      <c r="K771" s="293"/>
    </row>
    <row r="772" spans="5:11" ht="21.6" thickBot="1" x14ac:dyDescent="0.35">
      <c r="E772" s="447" t="s">
        <v>455</v>
      </c>
      <c r="F772" s="456" t="s">
        <v>456</v>
      </c>
      <c r="K772" s="432">
        <f>J774+J775+J777+J778</f>
        <v>11.818800000000001</v>
      </c>
    </row>
    <row r="773" spans="5:11" ht="15" thickBot="1" x14ac:dyDescent="0.35">
      <c r="E773"/>
      <c r="F773" s="320" t="s">
        <v>137</v>
      </c>
      <c r="G773" s="106" t="s">
        <v>138</v>
      </c>
      <c r="H773" s="107" t="s">
        <v>139</v>
      </c>
    </row>
    <row r="774" spans="5:11" ht="15.75" customHeight="1" thickBot="1" x14ac:dyDescent="0.35">
      <c r="E774"/>
      <c r="F774" s="321" t="s">
        <v>246</v>
      </c>
      <c r="G774" s="111">
        <v>68.400000000000006</v>
      </c>
      <c r="H774" s="112">
        <v>57.6</v>
      </c>
      <c r="I774">
        <v>90</v>
      </c>
      <c r="J774">
        <f>G774*I774/1000</f>
        <v>6.1560000000000006</v>
      </c>
    </row>
    <row r="775" spans="5:11" ht="15" thickBot="1" x14ac:dyDescent="0.35">
      <c r="E775"/>
      <c r="F775" s="321" t="s">
        <v>247</v>
      </c>
      <c r="G775" s="111">
        <v>52.8</v>
      </c>
      <c r="H775" s="112">
        <v>42</v>
      </c>
      <c r="I775">
        <v>85</v>
      </c>
      <c r="J775">
        <f t="shared" ref="J775" si="22">G775*I775/1000</f>
        <v>4.4880000000000004</v>
      </c>
    </row>
    <row r="776" spans="5:11" ht="15" thickBot="1" x14ac:dyDescent="0.35">
      <c r="E776"/>
      <c r="F776" s="321" t="s">
        <v>248</v>
      </c>
      <c r="G776" s="111">
        <v>18</v>
      </c>
      <c r="H776" s="112">
        <v>14.4</v>
      </c>
    </row>
    <row r="777" spans="5:11" ht="15" thickBot="1" x14ac:dyDescent="0.35">
      <c r="E777"/>
      <c r="F777" s="321" t="s">
        <v>249</v>
      </c>
      <c r="G777" s="111">
        <v>16.8</v>
      </c>
      <c r="H777" s="112">
        <v>14.4</v>
      </c>
      <c r="I777">
        <v>21</v>
      </c>
      <c r="J777">
        <f t="shared" ref="J777:J778" si="23">G777*I777/1000</f>
        <v>0.3528</v>
      </c>
    </row>
    <row r="778" spans="5:11" ht="15" thickBot="1" x14ac:dyDescent="0.35">
      <c r="E778"/>
      <c r="F778" s="321" t="s">
        <v>250</v>
      </c>
      <c r="G778" s="111">
        <v>6</v>
      </c>
      <c r="H778" s="112">
        <v>6</v>
      </c>
      <c r="I778">
        <v>137</v>
      </c>
      <c r="J778">
        <f t="shared" si="23"/>
        <v>0.82199999999999995</v>
      </c>
    </row>
    <row r="780" spans="5:11" ht="21.6" thickBot="1" x14ac:dyDescent="0.35">
      <c r="E780"/>
      <c r="F780" s="456" t="s">
        <v>512</v>
      </c>
      <c r="K780" s="432">
        <f>J782+J785+J790+J793+J794+J795</f>
        <v>3.9227500000000002</v>
      </c>
    </row>
    <row r="781" spans="5:11" ht="15" thickBot="1" x14ac:dyDescent="0.35">
      <c r="E781"/>
      <c r="F781" s="323" t="s">
        <v>137</v>
      </c>
      <c r="G781" s="249" t="s">
        <v>138</v>
      </c>
      <c r="H781" s="250" t="s">
        <v>139</v>
      </c>
    </row>
    <row r="782" spans="5:11" ht="15" thickBot="1" x14ac:dyDescent="0.35">
      <c r="E782"/>
      <c r="F782" s="321" t="s">
        <v>315</v>
      </c>
      <c r="G782" s="287">
        <v>2.4300000000000002</v>
      </c>
      <c r="H782" s="288">
        <v>2.4300000000000002</v>
      </c>
      <c r="I782">
        <v>137</v>
      </c>
      <c r="J782" s="158">
        <f>G782*I782/1000</f>
        <v>0.33291000000000004</v>
      </c>
    </row>
    <row r="783" spans="5:11" ht="15" thickBot="1" x14ac:dyDescent="0.35">
      <c r="E783"/>
      <c r="F783" s="321" t="s">
        <v>323</v>
      </c>
      <c r="G783" s="253" t="s">
        <v>147</v>
      </c>
      <c r="H783" s="252">
        <v>175</v>
      </c>
      <c r="J783" s="158"/>
    </row>
    <row r="784" spans="5:11" ht="15" thickBot="1" x14ac:dyDescent="0.35">
      <c r="E784"/>
      <c r="F784" s="321" t="s">
        <v>145</v>
      </c>
      <c r="G784" s="251">
        <v>175</v>
      </c>
      <c r="H784" s="252">
        <v>175</v>
      </c>
      <c r="J784" s="158"/>
    </row>
    <row r="785" spans="5:11" ht="15" thickBot="1" x14ac:dyDescent="0.35">
      <c r="E785"/>
      <c r="F785" s="321" t="s">
        <v>253</v>
      </c>
      <c r="G785" s="251">
        <v>93.75</v>
      </c>
      <c r="H785" s="252">
        <v>75</v>
      </c>
      <c r="I785">
        <v>27</v>
      </c>
      <c r="J785" s="158">
        <f t="shared" ref="J785:J795" si="24">G785*I785/1000</f>
        <v>2.53125</v>
      </c>
    </row>
    <row r="786" spans="5:11" ht="15" hidden="1" thickBot="1" x14ac:dyDescent="0.35">
      <c r="E786"/>
      <c r="F786" s="321" t="s">
        <v>324</v>
      </c>
      <c r="G786" s="251">
        <v>10</v>
      </c>
      <c r="H786" s="252">
        <v>10</v>
      </c>
      <c r="J786" s="158">
        <f t="shared" si="24"/>
        <v>0</v>
      </c>
    </row>
    <row r="787" spans="5:11" ht="15" hidden="1" thickBot="1" x14ac:dyDescent="0.35">
      <c r="E787"/>
      <c r="F787" s="321" t="s">
        <v>325</v>
      </c>
      <c r="G787" s="251">
        <v>10</v>
      </c>
      <c r="H787" s="252">
        <v>10</v>
      </c>
      <c r="J787" s="158">
        <f t="shared" si="24"/>
        <v>0</v>
      </c>
    </row>
    <row r="788" spans="5:11" ht="15" hidden="1" thickBot="1" x14ac:dyDescent="0.35">
      <c r="E788"/>
      <c r="F788" s="321" t="s">
        <v>326</v>
      </c>
      <c r="G788" s="251">
        <v>10</v>
      </c>
      <c r="H788" s="252">
        <v>10</v>
      </c>
      <c r="J788" s="158">
        <f t="shared" si="24"/>
        <v>0</v>
      </c>
    </row>
    <row r="789" spans="5:11" ht="15" hidden="1" thickBot="1" x14ac:dyDescent="0.35">
      <c r="E789"/>
      <c r="F789" s="321" t="s">
        <v>327</v>
      </c>
      <c r="G789" s="265">
        <v>44323</v>
      </c>
      <c r="H789" s="266">
        <v>44323</v>
      </c>
      <c r="J789" s="158">
        <f t="shared" si="24"/>
        <v>0</v>
      </c>
    </row>
    <row r="790" spans="5:11" ht="15" thickBot="1" x14ac:dyDescent="0.35">
      <c r="E790"/>
      <c r="F790" s="321" t="s">
        <v>328</v>
      </c>
      <c r="G790" s="251">
        <v>5</v>
      </c>
      <c r="H790" s="252">
        <v>5</v>
      </c>
      <c r="I790">
        <v>84</v>
      </c>
      <c r="J790" s="158">
        <f t="shared" si="24"/>
        <v>0.42</v>
      </c>
    </row>
    <row r="791" spans="5:11" ht="15" hidden="1" thickBot="1" x14ac:dyDescent="0.35">
      <c r="E791"/>
      <c r="F791" s="321" t="s">
        <v>329</v>
      </c>
      <c r="G791" s="251">
        <v>5</v>
      </c>
      <c r="H791" s="252">
        <v>5</v>
      </c>
      <c r="J791" s="158">
        <f t="shared" si="24"/>
        <v>0</v>
      </c>
    </row>
    <row r="792" spans="5:11" ht="15" hidden="1" thickBot="1" x14ac:dyDescent="0.35">
      <c r="E792"/>
      <c r="F792" s="321" t="s">
        <v>330</v>
      </c>
      <c r="G792" s="251">
        <v>5</v>
      </c>
      <c r="H792" s="252">
        <v>5</v>
      </c>
      <c r="J792" s="158">
        <f t="shared" si="24"/>
        <v>0</v>
      </c>
    </row>
    <row r="793" spans="5:11" ht="15" thickBot="1" x14ac:dyDescent="0.35">
      <c r="E793"/>
      <c r="F793" s="321" t="s">
        <v>331</v>
      </c>
      <c r="G793" s="287">
        <v>12.5</v>
      </c>
      <c r="H793" s="252">
        <v>10</v>
      </c>
      <c r="I793">
        <v>30</v>
      </c>
      <c r="J793" s="158">
        <f t="shared" si="24"/>
        <v>0.375</v>
      </c>
    </row>
    <row r="794" spans="5:11" ht="15" thickBot="1" x14ac:dyDescent="0.35">
      <c r="E794"/>
      <c r="F794" s="321" t="s">
        <v>260</v>
      </c>
      <c r="G794" s="251">
        <v>11.88</v>
      </c>
      <c r="H794" s="252">
        <v>10</v>
      </c>
      <c r="I794">
        <v>21</v>
      </c>
      <c r="J794" s="158">
        <f t="shared" si="24"/>
        <v>0.24948000000000001</v>
      </c>
    </row>
    <row r="795" spans="5:11" ht="15" thickBot="1" x14ac:dyDescent="0.35">
      <c r="E795"/>
      <c r="F795" s="321" t="s">
        <v>182</v>
      </c>
      <c r="G795" s="482">
        <v>0.83</v>
      </c>
      <c r="H795" s="482">
        <v>0.83</v>
      </c>
      <c r="I795">
        <v>17</v>
      </c>
      <c r="J795" s="158">
        <f t="shared" si="24"/>
        <v>1.4109999999999999E-2</v>
      </c>
    </row>
    <row r="796" spans="5:11" x14ac:dyDescent="0.3">
      <c r="E796"/>
      <c r="F796" s="489"/>
      <c r="G796" s="482"/>
      <c r="H796" s="482"/>
    </row>
    <row r="798" spans="5:11" ht="21.6" thickBot="1" x14ac:dyDescent="0.35">
      <c r="E798"/>
      <c r="F798" s="456" t="s">
        <v>505</v>
      </c>
      <c r="K798" s="432">
        <f>J800+J801+J804</f>
        <v>13.432</v>
      </c>
    </row>
    <row r="799" spans="5:11" ht="15" thickBot="1" x14ac:dyDescent="0.35">
      <c r="E799"/>
      <c r="F799" s="323" t="s">
        <v>137</v>
      </c>
      <c r="G799" s="249" t="s">
        <v>138</v>
      </c>
      <c r="H799" s="250" t="s">
        <v>139</v>
      </c>
    </row>
    <row r="800" spans="5:11" ht="15" thickBot="1" x14ac:dyDescent="0.35">
      <c r="E800"/>
      <c r="F800" s="321" t="s">
        <v>253</v>
      </c>
      <c r="G800" s="251">
        <v>226</v>
      </c>
      <c r="H800" s="252">
        <v>168</v>
      </c>
      <c r="I800">
        <v>27</v>
      </c>
      <c r="J800">
        <f>G800*I800/1000</f>
        <v>6.1020000000000003</v>
      </c>
    </row>
    <row r="801" spans="5:11" ht="15" thickBot="1" x14ac:dyDescent="0.35">
      <c r="E801"/>
      <c r="F801" s="321" t="s">
        <v>279</v>
      </c>
      <c r="G801" s="251">
        <v>32</v>
      </c>
      <c r="H801" s="252">
        <v>30</v>
      </c>
      <c r="I801">
        <v>57.5</v>
      </c>
      <c r="J801">
        <f>G801*I801/1000</f>
        <v>1.84</v>
      </c>
    </row>
    <row r="802" spans="5:11" ht="15" thickBot="1" x14ac:dyDescent="0.35">
      <c r="E802"/>
      <c r="F802" s="326" t="s">
        <v>350</v>
      </c>
      <c r="G802" s="253" t="s">
        <v>147</v>
      </c>
      <c r="H802" s="257">
        <v>30</v>
      </c>
    </row>
    <row r="803" spans="5:11" ht="23.4" thickBot="1" x14ac:dyDescent="0.35">
      <c r="E803"/>
      <c r="F803" s="326" t="s">
        <v>351</v>
      </c>
      <c r="G803" s="253" t="s">
        <v>147</v>
      </c>
      <c r="H803" s="269" t="s">
        <v>147</v>
      </c>
    </row>
    <row r="804" spans="5:11" ht="15" thickBot="1" x14ac:dyDescent="0.35">
      <c r="E804"/>
      <c r="F804" s="321" t="s">
        <v>148</v>
      </c>
      <c r="G804" s="251">
        <v>9</v>
      </c>
      <c r="H804" s="252">
        <v>9</v>
      </c>
      <c r="I804">
        <v>610</v>
      </c>
      <c r="J804">
        <f>G804*I804/1000</f>
        <v>5.49</v>
      </c>
    </row>
    <row r="806" spans="5:11" ht="21" x14ac:dyDescent="0.3">
      <c r="E806"/>
      <c r="F806" s="456" t="s">
        <v>513</v>
      </c>
      <c r="K806" s="432">
        <f>J810+J811+J812+J813+J814+J815</f>
        <v>30.422991999999997</v>
      </c>
    </row>
    <row r="807" spans="5:11" x14ac:dyDescent="0.3">
      <c r="E807"/>
      <c r="F807" s="354" t="s">
        <v>386</v>
      </c>
    </row>
    <row r="808" spans="5:11" ht="15.6" thickBot="1" x14ac:dyDescent="0.35">
      <c r="E808"/>
      <c r="F808" s="355" t="s">
        <v>514</v>
      </c>
    </row>
    <row r="809" spans="5:11" ht="15" thickBot="1" x14ac:dyDescent="0.35">
      <c r="E809"/>
      <c r="F809" s="320" t="s">
        <v>137</v>
      </c>
      <c r="G809" s="106" t="s">
        <v>138</v>
      </c>
      <c r="H809" s="107" t="s">
        <v>139</v>
      </c>
    </row>
    <row r="810" spans="5:11" ht="15" thickBot="1" x14ac:dyDescent="0.35">
      <c r="E810"/>
      <c r="F810" s="321" t="s">
        <v>353</v>
      </c>
      <c r="G810" s="111">
        <v>157.19999999999999</v>
      </c>
      <c r="H810" s="112">
        <v>96</v>
      </c>
      <c r="I810">
        <v>157</v>
      </c>
      <c r="J810" s="158">
        <f>G810*I810/1000</f>
        <v>24.680399999999999</v>
      </c>
    </row>
    <row r="811" spans="5:11" ht="15" thickBot="1" x14ac:dyDescent="0.35">
      <c r="E811"/>
      <c r="F811" s="321" t="s">
        <v>387</v>
      </c>
      <c r="G811" s="111">
        <v>22.8</v>
      </c>
      <c r="H811" s="112">
        <v>22.8</v>
      </c>
      <c r="I811">
        <v>50.09</v>
      </c>
      <c r="J811" s="158">
        <f t="shared" ref="J811:J815" si="25">G811*I811/1000</f>
        <v>1.1420520000000001</v>
      </c>
    </row>
    <row r="812" spans="5:11" ht="15" thickBot="1" x14ac:dyDescent="0.35">
      <c r="E812"/>
      <c r="F812" s="321" t="s">
        <v>142</v>
      </c>
      <c r="G812" s="111">
        <v>7.2</v>
      </c>
      <c r="H812" s="112">
        <v>7.2</v>
      </c>
      <c r="I812">
        <v>300</v>
      </c>
      <c r="J812" s="158">
        <f>G812*I812/1000</f>
        <v>2.16</v>
      </c>
    </row>
    <row r="813" spans="5:11" ht="15" thickBot="1" x14ac:dyDescent="0.35">
      <c r="F813" s="321" t="s">
        <v>182</v>
      </c>
      <c r="G813" s="111">
        <v>0.62</v>
      </c>
      <c r="H813" s="112">
        <v>0.62</v>
      </c>
      <c r="I813">
        <v>17</v>
      </c>
      <c r="J813" s="158">
        <f t="shared" si="25"/>
        <v>1.0539999999999999E-2</v>
      </c>
    </row>
    <row r="814" spans="5:11" ht="15" thickBot="1" x14ac:dyDescent="0.35">
      <c r="F814" s="321" t="s">
        <v>388</v>
      </c>
      <c r="G814" s="111">
        <v>16.8</v>
      </c>
      <c r="H814" s="112">
        <v>16.8</v>
      </c>
      <c r="I814">
        <v>57.5</v>
      </c>
      <c r="J814" s="158">
        <f t="shared" si="25"/>
        <v>0.96599999999999997</v>
      </c>
    </row>
    <row r="815" spans="5:11" ht="15" thickBot="1" x14ac:dyDescent="0.35">
      <c r="F815" s="321" t="s">
        <v>148</v>
      </c>
      <c r="G815" s="460">
        <v>2.4</v>
      </c>
      <c r="H815" s="159">
        <v>2.4</v>
      </c>
      <c r="I815">
        <v>610</v>
      </c>
      <c r="J815" s="158">
        <f t="shared" si="25"/>
        <v>1.464</v>
      </c>
    </row>
    <row r="816" spans="5:11" ht="15" thickBot="1" x14ac:dyDescent="0.35">
      <c r="F816" s="321" t="s">
        <v>388</v>
      </c>
    </row>
    <row r="819" spans="5:12" ht="21" x14ac:dyDescent="0.4">
      <c r="F819" s="455" t="s">
        <v>509</v>
      </c>
    </row>
    <row r="820" spans="5:12" ht="22.2" customHeight="1" x14ac:dyDescent="0.3">
      <c r="F820" s="303" t="s">
        <v>282</v>
      </c>
      <c r="G820" s="159">
        <v>200</v>
      </c>
      <c r="H820" s="159">
        <v>200</v>
      </c>
      <c r="I820">
        <v>60</v>
      </c>
      <c r="K820" s="432">
        <f t="shared" ref="K820" si="26">G820*I820/1000</f>
        <v>12</v>
      </c>
    </row>
    <row r="823" spans="5:12" ht="21" x14ac:dyDescent="0.4">
      <c r="F823" s="455" t="s">
        <v>539</v>
      </c>
      <c r="K823" s="452"/>
    </row>
    <row r="824" spans="5:12" ht="15.6" x14ac:dyDescent="0.3">
      <c r="E824"/>
      <c r="F824" s="303" t="s">
        <v>14</v>
      </c>
      <c r="G824" s="461">
        <v>60</v>
      </c>
      <c r="I824">
        <v>32.630000000000003</v>
      </c>
      <c r="K824" s="453">
        <f>G824*I824/1000</f>
        <v>1.9578000000000002</v>
      </c>
    </row>
    <row r="825" spans="5:12" ht="15.6" x14ac:dyDescent="0.3">
      <c r="E825"/>
      <c r="G825" s="461"/>
      <c r="J825" s="493"/>
      <c r="K825" s="492"/>
      <c r="L825" s="493"/>
    </row>
    <row r="826" spans="5:12" ht="21.6" thickBot="1" x14ac:dyDescent="0.45">
      <c r="E826"/>
      <c r="F826" s="455" t="s">
        <v>540</v>
      </c>
      <c r="G826" s="461"/>
      <c r="J826" s="493"/>
      <c r="K826" s="492"/>
      <c r="L826" s="493"/>
    </row>
    <row r="827" spans="5:12" ht="15" thickBot="1" x14ac:dyDescent="0.35">
      <c r="E827" s="447" t="s">
        <v>532</v>
      </c>
      <c r="F827" s="303" t="s">
        <v>525</v>
      </c>
      <c r="G827">
        <v>207</v>
      </c>
      <c r="H827">
        <v>200</v>
      </c>
      <c r="I827">
        <v>59.4</v>
      </c>
      <c r="K827" s="521">
        <f>G827*I827/1000</f>
        <v>12.2958</v>
      </c>
    </row>
    <row r="828" spans="5:12" x14ac:dyDescent="0.3">
      <c r="E828"/>
      <c r="K828" s="508"/>
    </row>
    <row r="829" spans="5:12" x14ac:dyDescent="0.3">
      <c r="E829"/>
      <c r="F829" s="303" t="s">
        <v>529</v>
      </c>
      <c r="G829">
        <v>70</v>
      </c>
      <c r="I829">
        <v>13.72</v>
      </c>
      <c r="K829" s="507">
        <v>13.72</v>
      </c>
    </row>
    <row r="830" spans="5:12" ht="11.4" customHeight="1" x14ac:dyDescent="0.3">
      <c r="K830" s="452"/>
    </row>
    <row r="831" spans="5:12" ht="15" thickBot="1" x14ac:dyDescent="0.35"/>
    <row r="832" spans="5:12" s="289" customFormat="1" ht="21.6" thickBot="1" x14ac:dyDescent="0.45">
      <c r="E832" s="359"/>
      <c r="F832" s="464" t="s">
        <v>214</v>
      </c>
      <c r="G832" s="472"/>
      <c r="H832" s="472"/>
      <c r="I832" s="472"/>
      <c r="J832" s="472"/>
      <c r="K832" s="491">
        <f>K836+K847+K849+K863+K866+K873+K893+K911+K925+K928+K939</f>
        <v>156.5065122</v>
      </c>
    </row>
    <row r="833" spans="5:11" ht="15" thickBot="1" x14ac:dyDescent="0.35"/>
    <row r="834" spans="5:11" ht="21.6" thickBot="1" x14ac:dyDescent="0.35">
      <c r="E834" s="447" t="s">
        <v>453</v>
      </c>
      <c r="F834" s="446" t="s">
        <v>446</v>
      </c>
      <c r="I834" s="96"/>
      <c r="K834" s="277"/>
    </row>
    <row r="835" spans="5:11" ht="16.2" thickBot="1" x14ac:dyDescent="0.35">
      <c r="E835"/>
      <c r="F835" s="306" t="s">
        <v>136</v>
      </c>
      <c r="I835" s="96"/>
      <c r="K835" s="277"/>
    </row>
    <row r="836" spans="5:11" ht="16.2" thickBot="1" x14ac:dyDescent="0.35">
      <c r="E836"/>
      <c r="F836" s="307" t="s">
        <v>137</v>
      </c>
      <c r="G836" s="106" t="s">
        <v>138</v>
      </c>
      <c r="H836" s="107" t="s">
        <v>139</v>
      </c>
      <c r="I836" s="108" t="s">
        <v>140</v>
      </c>
      <c r="J836" s="109" t="s">
        <v>141</v>
      </c>
      <c r="K836" s="449">
        <f>J837+J839+J842+J844</f>
        <v>50.466000000000008</v>
      </c>
    </row>
    <row r="837" spans="5:11" ht="16.2" thickBot="1" x14ac:dyDescent="0.35">
      <c r="E837"/>
      <c r="F837" s="308" t="s">
        <v>142</v>
      </c>
      <c r="G837" s="111">
        <v>123</v>
      </c>
      <c r="H837" s="112">
        <v>123</v>
      </c>
      <c r="I837" s="113">
        <v>300</v>
      </c>
      <c r="J837" s="114">
        <f>G837*I837/1000</f>
        <v>36.9</v>
      </c>
      <c r="K837" s="450"/>
    </row>
    <row r="838" spans="5:11" ht="16.2" thickBot="1" x14ac:dyDescent="0.35">
      <c r="E838"/>
      <c r="F838" s="308" t="s">
        <v>143</v>
      </c>
      <c r="G838" s="111">
        <v>138</v>
      </c>
      <c r="H838" s="112">
        <v>138</v>
      </c>
      <c r="I838" s="113"/>
      <c r="J838" s="114"/>
      <c r="K838" s="450"/>
    </row>
    <row r="839" spans="5:11" ht="16.2" thickBot="1" x14ac:dyDescent="0.35">
      <c r="E839"/>
      <c r="F839" s="308" t="s">
        <v>144</v>
      </c>
      <c r="G839" s="111">
        <v>76.8</v>
      </c>
      <c r="H839" s="112">
        <v>76.8</v>
      </c>
      <c r="I839" s="113">
        <v>57.5</v>
      </c>
      <c r="J839" s="114">
        <f>G839*I839/1000</f>
        <v>4.4160000000000004</v>
      </c>
      <c r="K839" s="450"/>
    </row>
    <row r="840" spans="5:11" ht="16.2" thickBot="1" x14ac:dyDescent="0.35">
      <c r="E840"/>
      <c r="F840" s="308" t="s">
        <v>145</v>
      </c>
      <c r="G840" s="111">
        <v>51.7</v>
      </c>
      <c r="H840" s="112">
        <v>51.7</v>
      </c>
      <c r="I840" s="113"/>
      <c r="J840" s="114"/>
      <c r="K840" s="450"/>
    </row>
    <row r="841" spans="5:11" ht="16.2" thickBot="1" x14ac:dyDescent="0.35">
      <c r="E841"/>
      <c r="F841" s="309" t="s">
        <v>146</v>
      </c>
      <c r="G841" s="116" t="s">
        <v>147</v>
      </c>
      <c r="H841" s="117">
        <v>190</v>
      </c>
      <c r="I841" s="113"/>
      <c r="J841" s="114"/>
      <c r="K841" s="450"/>
    </row>
    <row r="842" spans="5:11" ht="16.2" thickBot="1" x14ac:dyDescent="0.35">
      <c r="E842"/>
      <c r="F842" s="308" t="s">
        <v>148</v>
      </c>
      <c r="G842" s="111">
        <v>7.5</v>
      </c>
      <c r="H842" s="112">
        <v>7.5</v>
      </c>
      <c r="I842" s="113">
        <v>610</v>
      </c>
      <c r="J842" s="114">
        <f>G842*I842/1000</f>
        <v>4.5750000000000002</v>
      </c>
      <c r="K842" s="450"/>
    </row>
    <row r="843" spans="5:11" ht="16.2" thickBot="1" x14ac:dyDescent="0.35">
      <c r="E843"/>
      <c r="F843" s="309" t="s">
        <v>149</v>
      </c>
      <c r="G843" s="116" t="s">
        <v>147</v>
      </c>
      <c r="H843" s="117">
        <v>183</v>
      </c>
      <c r="I843" s="113"/>
      <c r="J843" s="114"/>
      <c r="K843" s="450"/>
    </row>
    <row r="844" spans="5:11" ht="16.2" thickBot="1" x14ac:dyDescent="0.35">
      <c r="E844"/>
      <c r="F844" s="308" t="s">
        <v>148</v>
      </c>
      <c r="G844" s="111">
        <v>7.5</v>
      </c>
      <c r="H844" s="112">
        <v>7.5</v>
      </c>
      <c r="I844" s="113">
        <v>610</v>
      </c>
      <c r="J844" s="114">
        <f>G844*I844/1000</f>
        <v>4.5750000000000002</v>
      </c>
      <c r="K844" s="450"/>
    </row>
    <row r="846" spans="5:11" ht="21" x14ac:dyDescent="0.3">
      <c r="F846" s="465" t="s">
        <v>447</v>
      </c>
    </row>
    <row r="847" spans="5:11" x14ac:dyDescent="0.3">
      <c r="E847"/>
      <c r="F847" s="318" t="s">
        <v>58</v>
      </c>
      <c r="G847" s="139">
        <v>60</v>
      </c>
      <c r="H847" s="139">
        <v>60</v>
      </c>
      <c r="I847" s="120" t="s">
        <v>452</v>
      </c>
      <c r="J847" s="129">
        <f>G847*I847/1000</f>
        <v>3.0054000000000003</v>
      </c>
      <c r="K847" s="278">
        <f>J847</f>
        <v>3.0054000000000003</v>
      </c>
    </row>
    <row r="849" spans="5:11" ht="21" x14ac:dyDescent="0.3">
      <c r="E849"/>
      <c r="F849" s="465" t="s">
        <v>484</v>
      </c>
      <c r="G849" s="119"/>
      <c r="H849" s="119"/>
      <c r="I849" s="161"/>
      <c r="J849" s="129"/>
      <c r="K849" s="278">
        <f>J856+J857+J858+J859</f>
        <v>8.23</v>
      </c>
    </row>
    <row r="850" spans="5:11" x14ac:dyDescent="0.3">
      <c r="E850"/>
      <c r="F850" s="338" t="s">
        <v>166</v>
      </c>
      <c r="G850" s="119"/>
      <c r="H850" s="119"/>
      <c r="I850" s="161"/>
      <c r="J850" s="121"/>
      <c r="K850" s="277"/>
    </row>
    <row r="851" spans="5:11" x14ac:dyDescent="0.3">
      <c r="E851"/>
      <c r="F851" s="216"/>
      <c r="G851" s="119"/>
      <c r="H851" s="119"/>
      <c r="I851" s="161"/>
      <c r="J851" s="121"/>
      <c r="K851" s="277"/>
    </row>
    <row r="852" spans="5:11" x14ac:dyDescent="0.3">
      <c r="E852"/>
      <c r="F852" s="339" t="s">
        <v>167</v>
      </c>
      <c r="G852" s="119"/>
      <c r="H852" s="119"/>
      <c r="I852" s="161"/>
      <c r="J852" s="121"/>
      <c r="K852" s="277"/>
    </row>
    <row r="853" spans="5:11" x14ac:dyDescent="0.3">
      <c r="E853"/>
      <c r="F853" s="340" t="s">
        <v>175</v>
      </c>
      <c r="G853" s="119"/>
      <c r="H853" s="119"/>
      <c r="I853" s="161"/>
      <c r="J853" s="121"/>
      <c r="K853" s="277"/>
    </row>
    <row r="854" spans="5:11" ht="15.6" x14ac:dyDescent="0.3">
      <c r="E854"/>
      <c r="F854" s="312" t="s">
        <v>136</v>
      </c>
      <c r="G854" s="119"/>
      <c r="H854" s="119"/>
      <c r="I854" s="161"/>
      <c r="J854" s="121"/>
      <c r="K854" s="277"/>
    </row>
    <row r="855" spans="5:11" x14ac:dyDescent="0.3">
      <c r="E855"/>
      <c r="F855" s="341" t="s">
        <v>137</v>
      </c>
      <c r="G855" s="167" t="s">
        <v>138</v>
      </c>
      <c r="H855" s="167" t="s">
        <v>139</v>
      </c>
      <c r="I855" s="161"/>
      <c r="J855" s="121"/>
      <c r="K855" s="277"/>
    </row>
    <row r="856" spans="5:11" x14ac:dyDescent="0.3">
      <c r="E856"/>
      <c r="F856" s="342" t="s">
        <v>485</v>
      </c>
      <c r="G856" s="169">
        <v>3</v>
      </c>
      <c r="H856" s="169">
        <v>3</v>
      </c>
      <c r="I856" s="161" t="s">
        <v>523</v>
      </c>
      <c r="J856" s="129">
        <f>G856*I856/1000</f>
        <v>1.02</v>
      </c>
      <c r="K856" s="277"/>
    </row>
    <row r="857" spans="5:11" x14ac:dyDescent="0.3">
      <c r="E857"/>
      <c r="F857" s="342" t="s">
        <v>144</v>
      </c>
      <c r="G857" s="169">
        <v>100</v>
      </c>
      <c r="H857" s="169">
        <v>100</v>
      </c>
      <c r="I857" s="161" t="s">
        <v>487</v>
      </c>
      <c r="J857" s="129">
        <f t="shared" ref="J857:J859" si="27">G857*I857/1000</f>
        <v>5.75</v>
      </c>
      <c r="K857" s="277"/>
    </row>
    <row r="858" spans="5:11" x14ac:dyDescent="0.3">
      <c r="E858"/>
      <c r="F858" s="342" t="s">
        <v>155</v>
      </c>
      <c r="G858" s="169">
        <v>110</v>
      </c>
      <c r="H858" s="169">
        <v>110</v>
      </c>
      <c r="I858" s="161" t="s">
        <v>486</v>
      </c>
      <c r="J858" s="129">
        <f t="shared" si="27"/>
        <v>0</v>
      </c>
      <c r="K858" s="277"/>
    </row>
    <row r="859" spans="5:11" x14ac:dyDescent="0.3">
      <c r="E859"/>
      <c r="F859" s="342" t="s">
        <v>158</v>
      </c>
      <c r="G859" s="169">
        <v>20</v>
      </c>
      <c r="H859" s="169">
        <v>20</v>
      </c>
      <c r="I859" s="161" t="s">
        <v>450</v>
      </c>
      <c r="J859" s="129">
        <f t="shared" si="27"/>
        <v>1.46</v>
      </c>
      <c r="K859" s="277"/>
    </row>
    <row r="860" spans="5:11" x14ac:dyDescent="0.3">
      <c r="E860"/>
      <c r="F860" s="310"/>
      <c r="I860" s="96"/>
      <c r="K860" s="277"/>
    </row>
    <row r="861" spans="5:11" x14ac:dyDescent="0.3">
      <c r="J861" s="135"/>
      <c r="K861" s="448"/>
    </row>
    <row r="862" spans="5:11" ht="21" hidden="1" x14ac:dyDescent="0.4">
      <c r="F862" s="455" t="s">
        <v>466</v>
      </c>
      <c r="J862" s="135"/>
      <c r="K862" s="448"/>
    </row>
    <row r="863" spans="5:11" hidden="1" x14ac:dyDescent="0.3">
      <c r="F863" s="310" t="s">
        <v>467</v>
      </c>
      <c r="H863">
        <v>100</v>
      </c>
      <c r="I863">
        <v>320</v>
      </c>
      <c r="J863" s="135">
        <f t="shared" ref="J863" si="28">G863*I863/1000</f>
        <v>0</v>
      </c>
      <c r="K863" s="432">
        <f>G863*I863/1000</f>
        <v>0</v>
      </c>
    </row>
    <row r="864" spans="5:11" ht="15" thickBot="1" x14ac:dyDescent="0.35">
      <c r="F864" s="310"/>
      <c r="K864"/>
    </row>
    <row r="865" spans="5:11" ht="21.6" thickBot="1" x14ac:dyDescent="0.45">
      <c r="E865" s="447" t="s">
        <v>455</v>
      </c>
      <c r="F865" s="455" t="s">
        <v>511</v>
      </c>
      <c r="K865" s="293"/>
    </row>
    <row r="866" spans="5:11" ht="17.399999999999999" x14ac:dyDescent="0.3">
      <c r="E866"/>
      <c r="F866" s="343" t="s">
        <v>283</v>
      </c>
      <c r="G866" s="84"/>
      <c r="H866" s="84"/>
      <c r="K866" s="432">
        <f>J870</f>
        <v>10.730399999999999</v>
      </c>
    </row>
    <row r="867" spans="5:11" ht="15.6" customHeight="1" x14ac:dyDescent="0.3">
      <c r="E867"/>
      <c r="F867" s="345"/>
      <c r="G867" s="675" t="s">
        <v>285</v>
      </c>
      <c r="H867" s="676"/>
    </row>
    <row r="868" spans="5:11" ht="15.6" x14ac:dyDescent="0.3">
      <c r="E868"/>
      <c r="F868" s="346"/>
      <c r="G868" s="675" t="s">
        <v>286</v>
      </c>
      <c r="H868" s="676"/>
    </row>
    <row r="869" spans="5:11" ht="15.6" x14ac:dyDescent="0.3">
      <c r="E869"/>
      <c r="F869" s="345" t="s">
        <v>284</v>
      </c>
      <c r="G869" s="11" t="s">
        <v>138</v>
      </c>
      <c r="H869" s="11" t="s">
        <v>139</v>
      </c>
    </row>
    <row r="870" spans="5:11" ht="15.6" x14ac:dyDescent="0.3">
      <c r="E870"/>
      <c r="F870" s="345" t="s">
        <v>320</v>
      </c>
      <c r="G870" s="549">
        <v>126.24</v>
      </c>
      <c r="H870" s="549">
        <v>120</v>
      </c>
      <c r="I870">
        <v>85</v>
      </c>
      <c r="J870" s="158">
        <f>G870*I870/1000</f>
        <v>10.730399999999999</v>
      </c>
    </row>
    <row r="871" spans="5:11" ht="15.6" x14ac:dyDescent="0.3">
      <c r="E871"/>
      <c r="F871" s="345" t="s">
        <v>288</v>
      </c>
      <c r="G871" s="264"/>
      <c r="H871" s="549">
        <v>120</v>
      </c>
    </row>
    <row r="873" spans="5:11" ht="21" x14ac:dyDescent="0.3">
      <c r="E873"/>
      <c r="F873" s="446" t="s">
        <v>251</v>
      </c>
      <c r="K873" s="279">
        <f>J876+J879+J882+J884+J885+J890+J891</f>
        <v>3.8220000000000005</v>
      </c>
    </row>
    <row r="874" spans="5:11" ht="15" thickBot="1" x14ac:dyDescent="0.35">
      <c r="E874"/>
      <c r="F874" s="322" t="s">
        <v>252</v>
      </c>
    </row>
    <row r="875" spans="5:11" ht="15" thickBot="1" x14ac:dyDescent="0.35">
      <c r="E875"/>
      <c r="F875" s="323" t="s">
        <v>137</v>
      </c>
      <c r="G875" s="249" t="s">
        <v>138</v>
      </c>
      <c r="H875" s="250" t="s">
        <v>139</v>
      </c>
    </row>
    <row r="876" spans="5:11" ht="15" thickBot="1" x14ac:dyDescent="0.35">
      <c r="E876"/>
      <c r="F876" s="321" t="s">
        <v>253</v>
      </c>
      <c r="G876" s="251">
        <v>100</v>
      </c>
      <c r="H876" s="252">
        <v>75</v>
      </c>
      <c r="I876">
        <v>27</v>
      </c>
      <c r="J876">
        <f>G876*I876/1000</f>
        <v>2.7</v>
      </c>
    </row>
    <row r="877" spans="5:11" ht="15" hidden="1" thickBot="1" x14ac:dyDescent="0.35">
      <c r="E877"/>
      <c r="F877" s="321" t="s">
        <v>254</v>
      </c>
      <c r="G877" s="251">
        <v>2</v>
      </c>
      <c r="H877" s="252">
        <v>2</v>
      </c>
    </row>
    <row r="878" spans="5:11" ht="15" hidden="1" thickBot="1" x14ac:dyDescent="0.35">
      <c r="E878"/>
      <c r="F878" s="321" t="s">
        <v>255</v>
      </c>
      <c r="G878" s="251">
        <v>2</v>
      </c>
      <c r="H878" s="252">
        <v>2</v>
      </c>
    </row>
    <row r="879" spans="5:11" ht="15" thickBot="1" x14ac:dyDescent="0.35">
      <c r="E879"/>
      <c r="F879" s="321" t="s">
        <v>256</v>
      </c>
      <c r="G879" s="251">
        <v>2</v>
      </c>
      <c r="H879" s="252">
        <v>2</v>
      </c>
      <c r="I879">
        <v>59</v>
      </c>
      <c r="J879">
        <f>G879*I879/1000</f>
        <v>0.11799999999999999</v>
      </c>
    </row>
    <row r="880" spans="5:11" ht="15" hidden="1" thickBot="1" x14ac:dyDescent="0.35">
      <c r="E880"/>
      <c r="F880" s="321" t="s">
        <v>257</v>
      </c>
      <c r="G880" s="253" t="s">
        <v>147</v>
      </c>
      <c r="H880" s="252">
        <v>2</v>
      </c>
    </row>
    <row r="881" spans="5:11" ht="15" hidden="1" thickBot="1" x14ac:dyDescent="0.35">
      <c r="E881"/>
      <c r="F881" s="321" t="s">
        <v>258</v>
      </c>
      <c r="G881" s="251">
        <v>2</v>
      </c>
      <c r="H881" s="252">
        <v>2</v>
      </c>
    </row>
    <row r="882" spans="5:11" ht="15" thickBot="1" x14ac:dyDescent="0.35">
      <c r="E882"/>
      <c r="F882" s="321" t="s">
        <v>259</v>
      </c>
      <c r="G882" s="251">
        <v>12.5</v>
      </c>
      <c r="H882" s="252">
        <v>10</v>
      </c>
      <c r="I882">
        <v>30</v>
      </c>
      <c r="J882">
        <f>G882*I882/1000</f>
        <v>0.375</v>
      </c>
    </row>
    <row r="883" spans="5:11" ht="15" thickBot="1" x14ac:dyDescent="0.35">
      <c r="E883"/>
      <c r="F883" s="321" t="s">
        <v>155</v>
      </c>
      <c r="G883" s="251">
        <v>175</v>
      </c>
      <c r="H883" s="252">
        <v>175</v>
      </c>
      <c r="I883">
        <v>0</v>
      </c>
      <c r="J883">
        <f>G883*I883/1000</f>
        <v>0</v>
      </c>
    </row>
    <row r="884" spans="5:11" ht="15" thickBot="1" x14ac:dyDescent="0.35">
      <c r="E884"/>
      <c r="F884" s="321" t="s">
        <v>260</v>
      </c>
      <c r="G884" s="251">
        <v>12</v>
      </c>
      <c r="H884" s="252">
        <v>10</v>
      </c>
      <c r="I884">
        <v>21</v>
      </c>
      <c r="J884">
        <f>G884*I884/1000</f>
        <v>0.252</v>
      </c>
    </row>
    <row r="885" spans="5:11" ht="15" thickBot="1" x14ac:dyDescent="0.35">
      <c r="E885"/>
      <c r="F885" s="321" t="s">
        <v>250</v>
      </c>
      <c r="G885" s="251">
        <v>2.5</v>
      </c>
      <c r="H885" s="252">
        <v>2.5</v>
      </c>
      <c r="I885">
        <v>137</v>
      </c>
      <c r="J885">
        <f>G885*I885/1000</f>
        <v>0.34250000000000003</v>
      </c>
    </row>
    <row r="886" spans="5:11" ht="15" hidden="1" thickBot="1" x14ac:dyDescent="0.35">
      <c r="F886" s="321" t="s">
        <v>261</v>
      </c>
      <c r="G886" s="253" t="s">
        <v>147</v>
      </c>
      <c r="H886" s="252">
        <v>175</v>
      </c>
    </row>
    <row r="887" spans="5:11" ht="15" hidden="1" thickBot="1" x14ac:dyDescent="0.35">
      <c r="F887" s="321" t="s">
        <v>262</v>
      </c>
      <c r="G887" s="251">
        <v>175</v>
      </c>
      <c r="H887" s="252">
        <v>175</v>
      </c>
    </row>
    <row r="888" spans="5:11" ht="15" hidden="1" thickBot="1" x14ac:dyDescent="0.35">
      <c r="F888" s="321" t="s">
        <v>263</v>
      </c>
      <c r="G888" s="251">
        <v>175</v>
      </c>
      <c r="H888" s="252">
        <v>175</v>
      </c>
    </row>
    <row r="889" spans="5:11" ht="15" hidden="1" thickBot="1" x14ac:dyDescent="0.35">
      <c r="F889" s="321" t="s">
        <v>145</v>
      </c>
      <c r="G889" s="251">
        <v>175</v>
      </c>
      <c r="H889" s="252">
        <v>175</v>
      </c>
    </row>
    <row r="890" spans="5:11" ht="15" thickBot="1" x14ac:dyDescent="0.35">
      <c r="F890" s="321" t="s">
        <v>264</v>
      </c>
      <c r="G890" s="251">
        <v>0.01</v>
      </c>
      <c r="H890" s="252">
        <v>0.01</v>
      </c>
      <c r="I890" s="92">
        <v>900</v>
      </c>
      <c r="J890">
        <f>G890*I890/1000</f>
        <v>8.9999999999999993E-3</v>
      </c>
    </row>
    <row r="891" spans="5:11" ht="15" thickBot="1" x14ac:dyDescent="0.35">
      <c r="F891" s="321" t="s">
        <v>265</v>
      </c>
      <c r="G891" s="251">
        <v>1.5</v>
      </c>
      <c r="H891" s="252">
        <v>1.5</v>
      </c>
      <c r="I891">
        <v>17</v>
      </c>
      <c r="J891">
        <f>G891*I891/1000</f>
        <v>2.5499999999999998E-2</v>
      </c>
    </row>
    <row r="893" spans="5:11" ht="21" x14ac:dyDescent="0.3">
      <c r="E893"/>
      <c r="F893" s="470" t="s">
        <v>475</v>
      </c>
      <c r="G893" s="84"/>
      <c r="H893" s="84"/>
      <c r="K893" s="432">
        <f>J899+J900+J901+J903+J904+J905+J906+J907</f>
        <v>36.54891219999999</v>
      </c>
    </row>
    <row r="894" spans="5:11" ht="14.4" customHeight="1" x14ac:dyDescent="0.3">
      <c r="E894"/>
      <c r="F894" s="467" t="s">
        <v>137</v>
      </c>
      <c r="G894" s="268" t="s">
        <v>138</v>
      </c>
      <c r="H894" s="268" t="s">
        <v>139</v>
      </c>
      <c r="K894" s="448"/>
    </row>
    <row r="895" spans="5:11" ht="14.4" customHeight="1" x14ac:dyDescent="0.3">
      <c r="E895"/>
      <c r="F895" s="467" t="s">
        <v>472</v>
      </c>
      <c r="G895" s="466" t="s">
        <v>470</v>
      </c>
      <c r="H895" s="466">
        <v>100</v>
      </c>
      <c r="K895" s="448"/>
    </row>
    <row r="896" spans="5:11" ht="14.4" customHeight="1" x14ac:dyDescent="0.3">
      <c r="E896"/>
      <c r="F896" s="467" t="s">
        <v>471</v>
      </c>
      <c r="G896" s="466">
        <v>100</v>
      </c>
      <c r="H896" s="466">
        <v>96.66</v>
      </c>
      <c r="K896" s="448"/>
    </row>
    <row r="897" spans="5:11" ht="14.4" hidden="1" customHeight="1" x14ac:dyDescent="0.3">
      <c r="E897"/>
      <c r="F897" s="467"/>
      <c r="G897" s="466"/>
      <c r="H897" s="466"/>
      <c r="K897" s="448"/>
    </row>
    <row r="898" spans="5:11" hidden="1" x14ac:dyDescent="0.3">
      <c r="E898"/>
      <c r="F898" s="550" t="s">
        <v>293</v>
      </c>
      <c r="G898" s="466">
        <v>196.6</v>
      </c>
      <c r="H898" s="466">
        <v>174.6</v>
      </c>
      <c r="K898" s="448"/>
    </row>
    <row r="899" spans="5:11" x14ac:dyDescent="0.3">
      <c r="E899"/>
      <c r="F899" s="550" t="s">
        <v>473</v>
      </c>
      <c r="G899" s="466">
        <v>124.66</v>
      </c>
      <c r="H899" s="466">
        <v>91.34</v>
      </c>
      <c r="I899">
        <v>235.17</v>
      </c>
      <c r="J899">
        <f>G899*I899/1000</f>
        <v>29.316292199999996</v>
      </c>
      <c r="K899" s="448"/>
    </row>
    <row r="900" spans="5:11" x14ac:dyDescent="0.3">
      <c r="E900"/>
      <c r="F900" s="550" t="s">
        <v>250</v>
      </c>
      <c r="G900" s="466">
        <v>4</v>
      </c>
      <c r="H900" s="466">
        <v>4</v>
      </c>
      <c r="I900">
        <v>137</v>
      </c>
      <c r="J900">
        <f t="shared" ref="J900:J901" si="29">G900*I900/1000</f>
        <v>0.54800000000000004</v>
      </c>
      <c r="K900" s="448"/>
    </row>
    <row r="901" spans="5:11" x14ac:dyDescent="0.3">
      <c r="E901"/>
      <c r="F901" s="550" t="s">
        <v>474</v>
      </c>
      <c r="G901" s="466">
        <v>1.44</v>
      </c>
      <c r="H901" s="466">
        <v>1.44</v>
      </c>
      <c r="I901">
        <v>17</v>
      </c>
      <c r="J901">
        <f t="shared" si="29"/>
        <v>2.4480000000000002E-2</v>
      </c>
      <c r="K901" s="448"/>
    </row>
    <row r="902" spans="5:11" x14ac:dyDescent="0.3">
      <c r="E902"/>
      <c r="F902" s="351" t="s">
        <v>295</v>
      </c>
      <c r="G902" s="466" t="s">
        <v>147</v>
      </c>
      <c r="H902" s="466">
        <v>66.599999999999994</v>
      </c>
      <c r="K902" s="448"/>
    </row>
    <row r="903" spans="5:11" x14ac:dyDescent="0.3">
      <c r="E903"/>
      <c r="F903" s="550" t="s">
        <v>260</v>
      </c>
      <c r="G903" s="466">
        <v>12.66</v>
      </c>
      <c r="H903" s="466">
        <v>10.66</v>
      </c>
      <c r="I903">
        <v>21</v>
      </c>
      <c r="J903">
        <f t="shared" ref="J903:J904" si="30">G903*I903/1000</f>
        <v>0.26586000000000004</v>
      </c>
      <c r="K903" s="448"/>
    </row>
    <row r="904" spans="5:11" x14ac:dyDescent="0.3">
      <c r="E904"/>
      <c r="F904" s="550" t="s">
        <v>259</v>
      </c>
      <c r="G904" s="466">
        <v>13.34</v>
      </c>
      <c r="H904" s="466">
        <v>10.66</v>
      </c>
      <c r="I904">
        <v>30</v>
      </c>
      <c r="J904">
        <f t="shared" si="30"/>
        <v>0.4002</v>
      </c>
      <c r="K904" s="448"/>
    </row>
    <row r="905" spans="5:11" x14ac:dyDescent="0.3">
      <c r="E905"/>
      <c r="F905" s="468" t="s">
        <v>296</v>
      </c>
      <c r="G905" s="466">
        <v>46.66</v>
      </c>
      <c r="H905" s="466">
        <v>46.66</v>
      </c>
      <c r="I905">
        <v>84</v>
      </c>
      <c r="J905">
        <f>G905*I905/1000</f>
        <v>3.9194399999999998</v>
      </c>
      <c r="K905" s="448"/>
    </row>
    <row r="906" spans="5:11" ht="14.4" customHeight="1" x14ac:dyDescent="0.3">
      <c r="E906"/>
      <c r="F906" s="468" t="s">
        <v>250</v>
      </c>
      <c r="G906" s="466">
        <v>10.6</v>
      </c>
      <c r="H906" s="466">
        <v>10.6</v>
      </c>
      <c r="I906">
        <v>137</v>
      </c>
      <c r="J906">
        <f t="shared" ref="J906:J907" si="31">G906*I906/1000</f>
        <v>1.4521999999999999</v>
      </c>
      <c r="K906" s="448"/>
    </row>
    <row r="907" spans="5:11" x14ac:dyDescent="0.3">
      <c r="F907" s="468" t="s">
        <v>297</v>
      </c>
      <c r="G907" s="466">
        <v>2.66</v>
      </c>
      <c r="H907" s="466">
        <v>2.66</v>
      </c>
      <c r="I907">
        <v>234</v>
      </c>
      <c r="J907">
        <f t="shared" si="31"/>
        <v>0.6224400000000001</v>
      </c>
      <c r="K907" s="448"/>
    </row>
    <row r="908" spans="5:11" ht="14.4" customHeight="1" x14ac:dyDescent="0.3">
      <c r="F908" s="469" t="s">
        <v>298</v>
      </c>
      <c r="G908" s="466" t="s">
        <v>147</v>
      </c>
      <c r="H908" s="466">
        <v>133.34</v>
      </c>
      <c r="K908" s="448"/>
    </row>
    <row r="909" spans="5:11" x14ac:dyDescent="0.3">
      <c r="K909" s="448"/>
    </row>
    <row r="910" spans="5:11" x14ac:dyDescent="0.3">
      <c r="K910" s="448"/>
    </row>
    <row r="911" spans="5:11" ht="21.6" thickBot="1" x14ac:dyDescent="0.35">
      <c r="F911" s="456" t="s">
        <v>488</v>
      </c>
      <c r="K911" s="432">
        <f>J913+J920</f>
        <v>10.946000000000002</v>
      </c>
    </row>
    <row r="912" spans="5:11" ht="15" thickBot="1" x14ac:dyDescent="0.35">
      <c r="F912" s="323" t="s">
        <v>137</v>
      </c>
      <c r="G912" s="249" t="s">
        <v>138</v>
      </c>
      <c r="H912" s="250" t="s">
        <v>139</v>
      </c>
      <c r="K912" s="448"/>
    </row>
    <row r="913" spans="5:13" ht="15" thickBot="1" x14ac:dyDescent="0.35">
      <c r="F913" s="321" t="s">
        <v>160</v>
      </c>
      <c r="G913" s="251">
        <v>17</v>
      </c>
      <c r="H913" s="252">
        <v>7</v>
      </c>
      <c r="I913">
        <v>558</v>
      </c>
      <c r="J913">
        <f>G913*I913/1000</f>
        <v>9.4860000000000007</v>
      </c>
      <c r="K913" s="448"/>
    </row>
    <row r="914" spans="5:13" ht="15" hidden="1" thickBot="1" x14ac:dyDescent="0.35">
      <c r="F914" s="321" t="s">
        <v>301</v>
      </c>
      <c r="G914" s="251">
        <v>15</v>
      </c>
      <c r="H914" s="252">
        <v>56</v>
      </c>
      <c r="K914" s="448"/>
    </row>
    <row r="915" spans="5:13" ht="15" hidden="1" thickBot="1" x14ac:dyDescent="0.35">
      <c r="F915" s="321" t="s">
        <v>302</v>
      </c>
      <c r="G915" s="251">
        <v>30</v>
      </c>
      <c r="H915" s="252">
        <v>45</v>
      </c>
      <c r="K915" s="448"/>
    </row>
    <row r="916" spans="5:13" ht="15" hidden="1" thickBot="1" x14ac:dyDescent="0.35">
      <c r="F916" s="321" t="s">
        <v>303</v>
      </c>
      <c r="G916" s="251">
        <v>20</v>
      </c>
      <c r="H916" s="252">
        <v>37</v>
      </c>
      <c r="K916" s="448"/>
    </row>
    <row r="917" spans="5:13" ht="15" hidden="1" thickBot="1" x14ac:dyDescent="0.35">
      <c r="F917" s="321" t="s">
        <v>304</v>
      </c>
      <c r="G917" s="251">
        <v>25</v>
      </c>
      <c r="H917" s="252">
        <v>46</v>
      </c>
      <c r="K917" s="448"/>
    </row>
    <row r="918" spans="5:13" ht="15" hidden="1" thickBot="1" x14ac:dyDescent="0.35">
      <c r="F918" s="321" t="s">
        <v>305</v>
      </c>
      <c r="G918" s="251">
        <v>20</v>
      </c>
      <c r="H918" s="252">
        <v>32</v>
      </c>
      <c r="K918" s="448"/>
    </row>
    <row r="919" spans="5:13" ht="15" hidden="1" thickBot="1" x14ac:dyDescent="0.35">
      <c r="F919" s="326" t="s">
        <v>306</v>
      </c>
      <c r="G919" s="253" t="s">
        <v>147</v>
      </c>
      <c r="H919" s="269" t="s">
        <v>147</v>
      </c>
      <c r="K919" s="448"/>
    </row>
    <row r="920" spans="5:13" ht="15" thickBot="1" x14ac:dyDescent="0.35">
      <c r="F920" s="321" t="s">
        <v>158</v>
      </c>
      <c r="G920" s="251">
        <v>20</v>
      </c>
      <c r="H920" s="252">
        <v>20</v>
      </c>
      <c r="I920">
        <v>73</v>
      </c>
      <c r="J920">
        <f>G920*I920/1000</f>
        <v>1.46</v>
      </c>
      <c r="K920" s="448"/>
    </row>
    <row r="921" spans="5:13" ht="15" hidden="1" thickBot="1" x14ac:dyDescent="0.35">
      <c r="F921" s="321" t="s">
        <v>308</v>
      </c>
      <c r="G921" s="251">
        <v>0</v>
      </c>
      <c r="H921" s="252">
        <v>0</v>
      </c>
      <c r="I921">
        <v>600</v>
      </c>
      <c r="J921">
        <f>G921*I921/1000</f>
        <v>0</v>
      </c>
      <c r="K921" s="448"/>
    </row>
    <row r="922" spans="5:13" ht="15" thickBot="1" x14ac:dyDescent="0.35">
      <c r="F922" s="321" t="s">
        <v>155</v>
      </c>
      <c r="G922" s="251">
        <v>214</v>
      </c>
      <c r="H922" s="252">
        <v>214</v>
      </c>
      <c r="K922" s="448"/>
    </row>
    <row r="923" spans="5:13" x14ac:dyDescent="0.3">
      <c r="K923" s="448"/>
    </row>
    <row r="924" spans="5:13" ht="21" x14ac:dyDescent="0.4">
      <c r="F924" s="455" t="s">
        <v>539</v>
      </c>
      <c r="K924" s="452"/>
    </row>
    <row r="925" spans="5:13" ht="15.6" x14ac:dyDescent="0.3">
      <c r="E925"/>
      <c r="F925" s="303" t="s">
        <v>14</v>
      </c>
      <c r="G925" s="461">
        <v>60</v>
      </c>
      <c r="I925">
        <v>32.630000000000003</v>
      </c>
      <c r="K925" s="453">
        <f>G925*I925/1000</f>
        <v>1.9578000000000002</v>
      </c>
    </row>
    <row r="926" spans="5:13" ht="16.2" thickBot="1" x14ac:dyDescent="0.35">
      <c r="E926"/>
      <c r="G926" s="461"/>
      <c r="J926" s="493"/>
      <c r="K926" s="492"/>
      <c r="L926" s="493"/>
      <c r="M926" s="493"/>
    </row>
    <row r="927" spans="5:13" ht="21.6" thickBot="1" x14ac:dyDescent="0.45">
      <c r="E927" s="447" t="s">
        <v>532</v>
      </c>
      <c r="F927" s="455" t="s">
        <v>537</v>
      </c>
      <c r="K927" s="448"/>
    </row>
    <row r="928" spans="5:13" x14ac:dyDescent="0.3">
      <c r="K928" s="432">
        <f>J932+J933+J934</f>
        <v>9.31</v>
      </c>
    </row>
    <row r="929" spans="5:13" ht="24.75" customHeight="1" x14ac:dyDescent="0.3">
      <c r="F929" s="661" t="s">
        <v>284</v>
      </c>
      <c r="G929" s="662" t="s">
        <v>285</v>
      </c>
      <c r="H929" s="663"/>
      <c r="K929"/>
    </row>
    <row r="930" spans="5:13" x14ac:dyDescent="0.3">
      <c r="F930" s="661"/>
      <c r="G930" s="664">
        <v>1</v>
      </c>
      <c r="H930" s="665"/>
      <c r="K930"/>
    </row>
    <row r="931" spans="5:13" x14ac:dyDescent="0.3">
      <c r="F931" s="661"/>
      <c r="G931" s="510" t="s">
        <v>138</v>
      </c>
      <c r="H931" s="510" t="s">
        <v>139</v>
      </c>
      <c r="K931"/>
    </row>
    <row r="932" spans="5:13" x14ac:dyDescent="0.3">
      <c r="F932" s="511" t="s">
        <v>534</v>
      </c>
      <c r="G932" s="512">
        <v>5</v>
      </c>
      <c r="H932" s="512">
        <v>5</v>
      </c>
      <c r="I932">
        <v>420</v>
      </c>
      <c r="J932">
        <f>G932*I932/1000</f>
        <v>2.1</v>
      </c>
      <c r="K932"/>
    </row>
    <row r="933" spans="5:13" x14ac:dyDescent="0.3">
      <c r="F933" s="511" t="s">
        <v>535</v>
      </c>
      <c r="G933" s="512">
        <v>20</v>
      </c>
      <c r="H933" s="512">
        <v>20</v>
      </c>
      <c r="I933">
        <v>73</v>
      </c>
      <c r="J933">
        <f>G933*I933/1000</f>
        <v>1.46</v>
      </c>
      <c r="K933"/>
    </row>
    <row r="934" spans="5:13" x14ac:dyDescent="0.3">
      <c r="F934" s="511" t="s">
        <v>536</v>
      </c>
      <c r="G934" s="512">
        <v>100</v>
      </c>
      <c r="H934" s="512">
        <v>100</v>
      </c>
      <c r="I934">
        <v>57.5</v>
      </c>
      <c r="J934" s="158">
        <f>G934*I934/1000</f>
        <v>5.75</v>
      </c>
      <c r="K934"/>
    </row>
    <row r="935" spans="5:13" x14ac:dyDescent="0.3">
      <c r="F935" s="511" t="s">
        <v>155</v>
      </c>
      <c r="G935" s="512">
        <v>120</v>
      </c>
      <c r="H935" s="512">
        <v>120</v>
      </c>
      <c r="K935"/>
    </row>
    <row r="936" spans="5:13" x14ac:dyDescent="0.3">
      <c r="F936" s="513" t="s">
        <v>435</v>
      </c>
      <c r="G936" s="513" t="s">
        <v>147</v>
      </c>
      <c r="H936" s="514">
        <v>200</v>
      </c>
      <c r="K936"/>
    </row>
    <row r="937" spans="5:13" x14ac:dyDescent="0.3">
      <c r="K937" s="448"/>
    </row>
    <row r="938" spans="5:13" x14ac:dyDescent="0.3">
      <c r="K938" s="448"/>
    </row>
    <row r="939" spans="5:13" x14ac:dyDescent="0.3">
      <c r="F939" s="509" t="s">
        <v>531</v>
      </c>
      <c r="G939">
        <v>70</v>
      </c>
      <c r="I939">
        <v>21.49</v>
      </c>
      <c r="K939" s="92">
        <v>21.49</v>
      </c>
    </row>
    <row r="940" spans="5:13" ht="15.6" x14ac:dyDescent="0.3">
      <c r="E940"/>
      <c r="G940" s="461"/>
      <c r="J940" s="493"/>
      <c r="K940" s="492"/>
      <c r="L940" s="493"/>
      <c r="M940" s="493"/>
    </row>
    <row r="941" spans="5:13" ht="16.2" thickBot="1" x14ac:dyDescent="0.35">
      <c r="E941"/>
      <c r="G941" s="461"/>
      <c r="K941" s="492"/>
    </row>
    <row r="942" spans="5:13" s="289" customFormat="1" ht="21.6" thickBot="1" x14ac:dyDescent="0.45">
      <c r="E942" s="359"/>
      <c r="F942" s="497" t="s">
        <v>393</v>
      </c>
      <c r="G942" s="496"/>
      <c r="H942" s="496"/>
      <c r="I942" s="496"/>
      <c r="J942" s="496"/>
      <c r="K942" s="491">
        <f>K944+K958+K969+K977+K980+K987+K1003+K1015+K1038+K1049+K1052+K1054</f>
        <v>162.43384499999996</v>
      </c>
    </row>
    <row r="943" spans="5:13" ht="15" thickBot="1" x14ac:dyDescent="0.35"/>
    <row r="944" spans="5:13" ht="21.6" thickBot="1" x14ac:dyDescent="0.35">
      <c r="E944" s="447" t="s">
        <v>453</v>
      </c>
      <c r="F944" s="456" t="s">
        <v>477</v>
      </c>
      <c r="K944" s="432">
        <f>J949+J950+J951+J952+J953+J954+J955+J956</f>
        <v>9.6228000000000016</v>
      </c>
    </row>
    <row r="945" spans="5:11" x14ac:dyDescent="0.3">
      <c r="K945" s="448"/>
    </row>
    <row r="946" spans="5:11" x14ac:dyDescent="0.3">
      <c r="F946" s="354" t="s">
        <v>478</v>
      </c>
      <c r="K946" s="448"/>
    </row>
    <row r="947" spans="5:11" ht="15.6" thickBot="1" x14ac:dyDescent="0.35">
      <c r="E947"/>
      <c r="F947" s="355" t="s">
        <v>136</v>
      </c>
      <c r="K947" s="448"/>
    </row>
    <row r="948" spans="5:11" ht="15" thickBot="1" x14ac:dyDescent="0.35">
      <c r="E948"/>
      <c r="F948" s="320" t="s">
        <v>137</v>
      </c>
      <c r="G948" s="106" t="s">
        <v>138</v>
      </c>
      <c r="H948" s="107" t="s">
        <v>139</v>
      </c>
      <c r="K948" s="448"/>
    </row>
    <row r="949" spans="5:11" ht="15" thickBot="1" x14ac:dyDescent="0.35">
      <c r="E949"/>
      <c r="F949" s="321" t="s">
        <v>479</v>
      </c>
      <c r="G949" s="111">
        <v>140</v>
      </c>
      <c r="H949" s="112">
        <v>140</v>
      </c>
      <c r="I949">
        <v>57.5</v>
      </c>
      <c r="J949" s="158">
        <f>G949*I949/1000</f>
        <v>8.0500000000000007</v>
      </c>
      <c r="K949" s="448"/>
    </row>
    <row r="950" spans="5:11" ht="15" thickBot="1" x14ac:dyDescent="0.35">
      <c r="E950"/>
      <c r="F950" s="321" t="s">
        <v>155</v>
      </c>
      <c r="G950" s="111">
        <v>60</v>
      </c>
      <c r="H950" s="112">
        <v>60</v>
      </c>
      <c r="I950">
        <v>0</v>
      </c>
      <c r="J950" s="158">
        <f>G950*I950/1000</f>
        <v>0</v>
      </c>
      <c r="K950" s="448"/>
    </row>
    <row r="951" spans="5:11" ht="15" thickBot="1" x14ac:dyDescent="0.35">
      <c r="E951"/>
      <c r="F951" s="321" t="s">
        <v>481</v>
      </c>
      <c r="G951" s="111">
        <v>2</v>
      </c>
      <c r="H951" s="112">
        <v>2</v>
      </c>
      <c r="I951">
        <v>610</v>
      </c>
      <c r="J951" s="158">
        <f t="shared" ref="J951:J956" si="32">G951*I951/1000</f>
        <v>1.22</v>
      </c>
      <c r="K951" s="448"/>
    </row>
    <row r="952" spans="5:11" ht="15" thickBot="1" x14ac:dyDescent="0.35">
      <c r="E952"/>
      <c r="F952" s="321" t="s">
        <v>158</v>
      </c>
      <c r="G952" s="111">
        <v>1.6</v>
      </c>
      <c r="H952" s="112">
        <v>1.6</v>
      </c>
      <c r="I952">
        <v>73</v>
      </c>
      <c r="J952" s="158">
        <f t="shared" si="32"/>
        <v>0.11680000000000001</v>
      </c>
      <c r="K952" s="448"/>
    </row>
    <row r="953" spans="5:11" ht="15" thickBot="1" x14ac:dyDescent="0.35">
      <c r="E953"/>
      <c r="F953" s="321" t="s">
        <v>480</v>
      </c>
      <c r="G953" s="474">
        <v>4</v>
      </c>
      <c r="H953" s="475">
        <v>4</v>
      </c>
      <c r="I953" s="90"/>
      <c r="J953" s="476">
        <f t="shared" si="32"/>
        <v>0</v>
      </c>
      <c r="K953" s="448"/>
    </row>
    <row r="954" spans="5:11" ht="15" thickBot="1" x14ac:dyDescent="0.35">
      <c r="E954"/>
      <c r="F954" s="321" t="s">
        <v>255</v>
      </c>
      <c r="G954" s="111">
        <v>4</v>
      </c>
      <c r="H954" s="112">
        <v>4</v>
      </c>
      <c r="J954" s="158">
        <f t="shared" si="32"/>
        <v>0</v>
      </c>
      <c r="K954" s="448"/>
    </row>
    <row r="955" spans="5:11" ht="15" thickBot="1" x14ac:dyDescent="0.35">
      <c r="E955"/>
      <c r="F955" s="321" t="s">
        <v>256</v>
      </c>
      <c r="G955" s="111">
        <v>4</v>
      </c>
      <c r="H955" s="112">
        <v>4</v>
      </c>
      <c r="I955">
        <v>59</v>
      </c>
      <c r="J955" s="158">
        <f t="shared" si="32"/>
        <v>0.23599999999999999</v>
      </c>
      <c r="K955" s="448"/>
    </row>
    <row r="956" spans="5:11" ht="15" thickBot="1" x14ac:dyDescent="0.35">
      <c r="E956"/>
      <c r="F956" s="321" t="s">
        <v>258</v>
      </c>
      <c r="G956" s="111">
        <v>4</v>
      </c>
      <c r="H956" s="112">
        <v>4</v>
      </c>
      <c r="J956" s="158">
        <f t="shared" si="32"/>
        <v>0</v>
      </c>
      <c r="K956" s="448"/>
    </row>
    <row r="957" spans="5:11" x14ac:dyDescent="0.3">
      <c r="K957" s="448"/>
    </row>
    <row r="958" spans="5:11" ht="21" x14ac:dyDescent="0.3">
      <c r="E958"/>
      <c r="F958" s="465" t="s">
        <v>483</v>
      </c>
      <c r="G958" s="119"/>
      <c r="H958" s="119"/>
      <c r="I958" s="161"/>
      <c r="J958" s="129"/>
      <c r="K958" s="278">
        <f>J965+J967</f>
        <v>0.99</v>
      </c>
    </row>
    <row r="959" spans="5:11" x14ac:dyDescent="0.3">
      <c r="E959"/>
      <c r="F959" s="338" t="s">
        <v>166</v>
      </c>
      <c r="G959" s="119"/>
      <c r="H959" s="119"/>
      <c r="I959" s="161"/>
      <c r="J959" s="121"/>
      <c r="K959" s="277"/>
    </row>
    <row r="960" spans="5:11" x14ac:dyDescent="0.3">
      <c r="E960"/>
      <c r="F960" s="216"/>
      <c r="G960" s="119"/>
      <c r="H960" s="119"/>
      <c r="I960" s="161"/>
      <c r="J960" s="121"/>
      <c r="K960" s="277"/>
    </row>
    <row r="961" spans="5:11" x14ac:dyDescent="0.3">
      <c r="E961"/>
      <c r="F961" s="339" t="s">
        <v>167</v>
      </c>
      <c r="G961" s="119"/>
      <c r="H961" s="119"/>
      <c r="I961" s="161"/>
      <c r="J961" s="121"/>
      <c r="K961" s="277"/>
    </row>
    <row r="962" spans="5:11" x14ac:dyDescent="0.3">
      <c r="E962"/>
      <c r="F962" s="340" t="s">
        <v>175</v>
      </c>
      <c r="G962" s="119"/>
      <c r="H962" s="119"/>
      <c r="I962" s="161"/>
      <c r="J962" s="121"/>
      <c r="K962" s="277"/>
    </row>
    <row r="963" spans="5:11" ht="15.6" x14ac:dyDescent="0.3">
      <c r="E963"/>
      <c r="F963" s="312" t="s">
        <v>136</v>
      </c>
      <c r="G963" s="119"/>
      <c r="H963" s="119"/>
      <c r="I963" s="161"/>
      <c r="J963" s="121"/>
      <c r="K963" s="277"/>
    </row>
    <row r="964" spans="5:11" x14ac:dyDescent="0.3">
      <c r="E964"/>
      <c r="F964" s="341" t="s">
        <v>137</v>
      </c>
      <c r="G964" s="167" t="s">
        <v>138</v>
      </c>
      <c r="H964" s="167" t="s">
        <v>139</v>
      </c>
      <c r="I964" s="161"/>
      <c r="J964" s="121"/>
      <c r="K964" s="277"/>
    </row>
    <row r="965" spans="5:11" x14ac:dyDescent="0.3">
      <c r="E965"/>
      <c r="F965" s="342" t="s">
        <v>153</v>
      </c>
      <c r="G965" s="169">
        <v>0.4</v>
      </c>
      <c r="H965" s="169">
        <v>0.4</v>
      </c>
      <c r="I965" s="161" t="s">
        <v>449</v>
      </c>
      <c r="J965" s="129">
        <f>G965*I965/1000</f>
        <v>0.26</v>
      </c>
      <c r="K965" s="277"/>
    </row>
    <row r="966" spans="5:11" x14ac:dyDescent="0.3">
      <c r="E966"/>
      <c r="F966" s="342" t="s">
        <v>155</v>
      </c>
      <c r="G966" s="169">
        <v>190</v>
      </c>
      <c r="H966" s="169">
        <v>190</v>
      </c>
      <c r="I966" s="161"/>
      <c r="J966" s="121"/>
      <c r="K966" s="277"/>
    </row>
    <row r="967" spans="5:11" x14ac:dyDescent="0.3">
      <c r="E967"/>
      <c r="F967" s="342" t="s">
        <v>158</v>
      </c>
      <c r="G967" s="169">
        <v>10</v>
      </c>
      <c r="H967" s="169">
        <v>10</v>
      </c>
      <c r="I967" s="161" t="s">
        <v>450</v>
      </c>
      <c r="J967" s="129">
        <f>G967*I967/1000</f>
        <v>0.73</v>
      </c>
      <c r="K967" s="277"/>
    </row>
    <row r="968" spans="5:11" x14ac:dyDescent="0.3">
      <c r="E968"/>
      <c r="K968" s="448"/>
    </row>
    <row r="969" spans="5:11" ht="21" x14ac:dyDescent="0.3">
      <c r="E969"/>
      <c r="F969" s="666" t="s">
        <v>489</v>
      </c>
      <c r="G969" s="666"/>
      <c r="H969" s="666"/>
      <c r="I969" s="666"/>
      <c r="J969" s="666"/>
      <c r="K969" s="278">
        <f>K972+K973+K974</f>
        <v>8.458124999999999</v>
      </c>
    </row>
    <row r="970" spans="5:11" ht="15" thickBot="1" x14ac:dyDescent="0.35">
      <c r="E970"/>
      <c r="F970" s="310"/>
      <c r="I970" s="96"/>
      <c r="K970" s="277"/>
    </row>
    <row r="971" spans="5:11" ht="15" thickBot="1" x14ac:dyDescent="0.35">
      <c r="E971"/>
      <c r="F971" s="477" t="s">
        <v>137</v>
      </c>
      <c r="G971" s="262" t="s">
        <v>138</v>
      </c>
      <c r="H971" s="263" t="s">
        <v>139</v>
      </c>
      <c r="I971" s="197"/>
      <c r="J971" s="135"/>
      <c r="K971" s="277"/>
    </row>
    <row r="972" spans="5:11" ht="15" thickBot="1" x14ac:dyDescent="0.35">
      <c r="E972"/>
      <c r="F972" s="478" t="s">
        <v>490</v>
      </c>
      <c r="G972" s="260">
        <v>12.5</v>
      </c>
      <c r="H972" s="260">
        <v>12.5</v>
      </c>
      <c r="I972" s="120" t="s">
        <v>491</v>
      </c>
      <c r="J972" s="135">
        <f>G972*I972/1000</f>
        <v>6.2249999999999996</v>
      </c>
      <c r="K972" s="277">
        <f>J972</f>
        <v>6.2249999999999996</v>
      </c>
    </row>
    <row r="973" spans="5:11" ht="15" thickBot="1" x14ac:dyDescent="0.35">
      <c r="E973"/>
      <c r="F973" s="478" t="s">
        <v>58</v>
      </c>
      <c r="G973" s="260">
        <v>37.5</v>
      </c>
      <c r="H973" s="260">
        <v>37.5</v>
      </c>
      <c r="I973" s="197">
        <v>0</v>
      </c>
      <c r="J973" s="135">
        <f>G973*I973/1000</f>
        <v>0</v>
      </c>
      <c r="K973" s="277">
        <f>J973</f>
        <v>0</v>
      </c>
    </row>
    <row r="974" spans="5:11" ht="15" thickBot="1" x14ac:dyDescent="0.35">
      <c r="E974"/>
      <c r="F974" s="478" t="s">
        <v>504</v>
      </c>
      <c r="G974" s="486">
        <v>37.5</v>
      </c>
      <c r="H974" s="486">
        <v>37.5</v>
      </c>
      <c r="I974" s="197">
        <v>59.55</v>
      </c>
      <c r="J974" s="135">
        <f>G974*I974/1000</f>
        <v>2.2331249999999998</v>
      </c>
      <c r="K974" s="277">
        <f>J974</f>
        <v>2.2331249999999998</v>
      </c>
    </row>
    <row r="975" spans="5:11" x14ac:dyDescent="0.3">
      <c r="E975"/>
      <c r="K975" s="448"/>
    </row>
    <row r="976" spans="5:11" ht="21" x14ac:dyDescent="0.4">
      <c r="F976" s="455" t="s">
        <v>542</v>
      </c>
      <c r="K976" s="452"/>
    </row>
    <row r="977" spans="5:12" ht="15.6" x14ac:dyDescent="0.3">
      <c r="E977"/>
      <c r="F977" s="303" t="s">
        <v>436</v>
      </c>
      <c r="G977">
        <v>130</v>
      </c>
      <c r="I977">
        <v>342</v>
      </c>
      <c r="K977" s="453">
        <f>G977*I977/1000</f>
        <v>44.46</v>
      </c>
    </row>
    <row r="978" spans="5:12" ht="15" thickBot="1" x14ac:dyDescent="0.35">
      <c r="E978"/>
      <c r="K978" s="448"/>
    </row>
    <row r="979" spans="5:12" ht="21.6" thickBot="1" x14ac:dyDescent="0.45">
      <c r="E979" s="447" t="s">
        <v>455</v>
      </c>
      <c r="F979" s="455" t="s">
        <v>468</v>
      </c>
      <c r="K979" s="293"/>
    </row>
    <row r="980" spans="5:12" ht="17.399999999999999" x14ac:dyDescent="0.3">
      <c r="E980"/>
      <c r="F980" s="343" t="s">
        <v>283</v>
      </c>
      <c r="G980" s="84"/>
      <c r="H980" s="84"/>
      <c r="K980" s="432">
        <f>J984</f>
        <v>12.744</v>
      </c>
    </row>
    <row r="981" spans="5:12" ht="15.6" customHeight="1" x14ac:dyDescent="0.3">
      <c r="E981"/>
      <c r="F981" s="345"/>
      <c r="G981" s="675" t="s">
        <v>285</v>
      </c>
      <c r="H981" s="676"/>
    </row>
    <row r="982" spans="5:12" ht="15.6" x14ac:dyDescent="0.3">
      <c r="E982"/>
      <c r="F982" s="346"/>
      <c r="G982" s="675" t="s">
        <v>286</v>
      </c>
      <c r="H982" s="676"/>
    </row>
    <row r="983" spans="5:12" ht="15.6" x14ac:dyDescent="0.3">
      <c r="E983"/>
      <c r="F983" s="345" t="s">
        <v>284</v>
      </c>
      <c r="G983" s="11" t="s">
        <v>138</v>
      </c>
      <c r="H983" s="11" t="s">
        <v>139</v>
      </c>
    </row>
    <row r="984" spans="5:12" ht="15.6" x14ac:dyDescent="0.3">
      <c r="E984"/>
      <c r="F984" s="345" t="s">
        <v>522</v>
      </c>
      <c r="G984" s="549">
        <v>141.6</v>
      </c>
      <c r="H984" s="549">
        <v>120</v>
      </c>
      <c r="I984">
        <v>90</v>
      </c>
      <c r="J984" s="158">
        <f>G984*I984/1000</f>
        <v>12.744</v>
      </c>
    </row>
    <row r="985" spans="5:12" ht="15.6" x14ac:dyDescent="0.3">
      <c r="E985"/>
      <c r="F985" s="345" t="s">
        <v>288</v>
      </c>
      <c r="G985" s="264"/>
      <c r="H985" s="549">
        <v>120</v>
      </c>
    </row>
    <row r="987" spans="5:12" x14ac:dyDescent="0.3">
      <c r="G987" s="159"/>
      <c r="J987" s="493"/>
      <c r="K987" s="432">
        <f>K994+K995+K996+K997+K998+K999+K1000</f>
        <v>6.8359999999999994</v>
      </c>
      <c r="L987" s="493"/>
    </row>
    <row r="988" spans="5:12" ht="17.399999999999999" x14ac:dyDescent="0.3">
      <c r="F988" s="377" t="s">
        <v>394</v>
      </c>
      <c r="G988" s="303"/>
      <c r="J988" s="493"/>
      <c r="K988" s="494"/>
      <c r="L988" s="493"/>
    </row>
    <row r="989" spans="5:12" x14ac:dyDescent="0.3">
      <c r="F989" s="325" t="s">
        <v>395</v>
      </c>
      <c r="G989" s="303"/>
      <c r="J989" s="493"/>
      <c r="K989" s="494"/>
      <c r="L989" s="493"/>
    </row>
    <row r="990" spans="5:12" x14ac:dyDescent="0.3">
      <c r="F990" s="378" t="s">
        <v>396</v>
      </c>
      <c r="G990" s="303"/>
      <c r="J990" s="493"/>
      <c r="K990" s="494"/>
      <c r="L990" s="493"/>
    </row>
    <row r="991" spans="5:12" x14ac:dyDescent="0.3">
      <c r="F991" s="378" t="s">
        <v>397</v>
      </c>
      <c r="G991" s="303"/>
    </row>
    <row r="993" spans="5:11" ht="31.2" x14ac:dyDescent="0.3">
      <c r="F993" s="677" t="s">
        <v>137</v>
      </c>
      <c r="G993" s="678"/>
      <c r="H993" s="11" t="s">
        <v>138</v>
      </c>
      <c r="I993" s="11" t="s">
        <v>139</v>
      </c>
    </row>
    <row r="994" spans="5:11" ht="15.6" x14ac:dyDescent="0.3">
      <c r="F994" s="679" t="s">
        <v>253</v>
      </c>
      <c r="G994" s="680"/>
      <c r="H994" s="495">
        <v>83.25</v>
      </c>
      <c r="I994" s="495">
        <v>62.5</v>
      </c>
      <c r="J994" s="267">
        <v>27</v>
      </c>
      <c r="K994" s="158">
        <f t="shared" ref="K994:K1000" si="33">H994*J994/1000</f>
        <v>2.2477499999999999</v>
      </c>
    </row>
    <row r="995" spans="5:11" ht="15.6" x14ac:dyDescent="0.3">
      <c r="F995" s="679" t="s">
        <v>400</v>
      </c>
      <c r="G995" s="680"/>
      <c r="H995" s="495">
        <v>20.25</v>
      </c>
      <c r="I995" s="495">
        <v>20</v>
      </c>
      <c r="J995" s="267">
        <v>45</v>
      </c>
      <c r="K995" s="158">
        <f t="shared" si="33"/>
        <v>0.91125</v>
      </c>
    </row>
    <row r="996" spans="5:11" ht="15.6" x14ac:dyDescent="0.3">
      <c r="E996"/>
      <c r="F996" s="674" t="s">
        <v>401</v>
      </c>
      <c r="G996" s="674"/>
      <c r="H996" s="495">
        <v>12</v>
      </c>
      <c r="I996" s="495">
        <v>10</v>
      </c>
      <c r="J996" s="267">
        <v>21</v>
      </c>
      <c r="K996" s="158">
        <f t="shared" si="33"/>
        <v>0.252</v>
      </c>
    </row>
    <row r="997" spans="5:11" ht="14.4" customHeight="1" x14ac:dyDescent="0.3">
      <c r="E997"/>
      <c r="F997" s="674" t="s">
        <v>259</v>
      </c>
      <c r="G997" s="674"/>
      <c r="H997" s="495">
        <v>12.5</v>
      </c>
      <c r="I997" s="495">
        <v>10</v>
      </c>
      <c r="J997" s="267">
        <v>30</v>
      </c>
      <c r="K997" s="158">
        <f t="shared" si="33"/>
        <v>0.375</v>
      </c>
    </row>
    <row r="998" spans="5:11" ht="15.6" x14ac:dyDescent="0.3">
      <c r="E998"/>
      <c r="F998" s="674" t="s">
        <v>148</v>
      </c>
      <c r="G998" s="674"/>
      <c r="H998" s="495">
        <v>5</v>
      </c>
      <c r="I998" s="495">
        <v>5</v>
      </c>
      <c r="J998" s="267">
        <v>610</v>
      </c>
      <c r="K998" s="158">
        <f t="shared" si="33"/>
        <v>3.05</v>
      </c>
    </row>
    <row r="999" spans="5:11" ht="15.6" x14ac:dyDescent="0.3">
      <c r="E999"/>
      <c r="F999" s="679" t="s">
        <v>515</v>
      </c>
      <c r="G999" s="680"/>
      <c r="H999" s="495">
        <v>3.25</v>
      </c>
      <c r="I999" s="495">
        <v>2.5</v>
      </c>
      <c r="J999" s="267"/>
      <c r="K999" s="158">
        <f t="shared" si="33"/>
        <v>0</v>
      </c>
    </row>
    <row r="1000" spans="5:11" ht="15.6" x14ac:dyDescent="0.3">
      <c r="E1000"/>
      <c r="F1000" s="674" t="s">
        <v>403</v>
      </c>
      <c r="G1000" s="674"/>
      <c r="H1000" s="495">
        <v>162.5</v>
      </c>
      <c r="I1000" s="495">
        <v>162.5</v>
      </c>
      <c r="K1000" s="158">
        <f t="shared" si="33"/>
        <v>0</v>
      </c>
    </row>
    <row r="1001" spans="5:11" ht="14.4" customHeight="1" x14ac:dyDescent="0.3">
      <c r="E1001"/>
      <c r="I1001" s="267"/>
    </row>
    <row r="1003" spans="5:11" ht="21" x14ac:dyDescent="0.3">
      <c r="F1003" s="446" t="s">
        <v>266</v>
      </c>
      <c r="K1003" s="279">
        <f>J1010+J1013</f>
        <v>14.23</v>
      </c>
    </row>
    <row r="1004" spans="5:11" x14ac:dyDescent="0.3">
      <c r="F1004" s="324" t="s">
        <v>267</v>
      </c>
    </row>
    <row r="1005" spans="5:11" x14ac:dyDescent="0.3">
      <c r="F1005" s="324" t="s">
        <v>516</v>
      </c>
    </row>
    <row r="1007" spans="5:11" x14ac:dyDescent="0.3">
      <c r="F1007" s="325" t="s">
        <v>167</v>
      </c>
    </row>
    <row r="1008" spans="5:11" ht="15" thickBot="1" x14ac:dyDescent="0.35">
      <c r="F1008" s="322" t="s">
        <v>136</v>
      </c>
    </row>
    <row r="1009" spans="5:11" ht="15" thickBot="1" x14ac:dyDescent="0.35">
      <c r="F1009" s="323" t="s">
        <v>137</v>
      </c>
      <c r="G1009" s="249" t="s">
        <v>138</v>
      </c>
      <c r="H1009" s="250" t="s">
        <v>139</v>
      </c>
    </row>
    <row r="1010" spans="5:11" ht="15" thickBot="1" x14ac:dyDescent="0.35">
      <c r="F1010" s="321" t="s">
        <v>269</v>
      </c>
      <c r="G1010" s="251">
        <v>92</v>
      </c>
      <c r="H1010" s="252">
        <v>92</v>
      </c>
      <c r="I1010">
        <v>95</v>
      </c>
      <c r="J1010">
        <f>G1010*I1010/1000</f>
        <v>8.74</v>
      </c>
    </row>
    <row r="1011" spans="5:11" ht="15" thickBot="1" x14ac:dyDescent="0.35">
      <c r="F1011" s="321" t="s">
        <v>155</v>
      </c>
      <c r="G1011" s="251">
        <v>136</v>
      </c>
      <c r="H1011" s="252">
        <v>136</v>
      </c>
    </row>
    <row r="1012" spans="5:11" ht="15" thickBot="1" x14ac:dyDescent="0.35">
      <c r="F1012" s="326" t="s">
        <v>270</v>
      </c>
      <c r="G1012" s="253" t="s">
        <v>147</v>
      </c>
      <c r="H1012" s="257">
        <v>192</v>
      </c>
    </row>
    <row r="1013" spans="5:11" ht="15" thickBot="1" x14ac:dyDescent="0.35">
      <c r="F1013" s="321" t="s">
        <v>148</v>
      </c>
      <c r="G1013" s="251">
        <v>9</v>
      </c>
      <c r="H1013" s="252">
        <v>9</v>
      </c>
      <c r="I1013">
        <v>610</v>
      </c>
      <c r="J1013">
        <f>G1013*I1013/1000</f>
        <v>5.49</v>
      </c>
    </row>
    <row r="1015" spans="5:11" ht="21" x14ac:dyDescent="0.3">
      <c r="E1015"/>
      <c r="F1015" s="446" t="s">
        <v>335</v>
      </c>
      <c r="K1015" s="432">
        <f>J1029+J1031+J1032+J1033+J1034</f>
        <v>34.234320000000004</v>
      </c>
    </row>
    <row r="1016" spans="5:11" hidden="1" x14ac:dyDescent="0.3">
      <c r="E1016"/>
      <c r="F1016" s="324" t="s">
        <v>336</v>
      </c>
    </row>
    <row r="1017" spans="5:11" hidden="1" x14ac:dyDescent="0.3">
      <c r="E1017"/>
      <c r="F1017" s="324" t="s">
        <v>166</v>
      </c>
      <c r="K1017"/>
    </row>
    <row r="1018" spans="5:11" hidden="1" x14ac:dyDescent="0.3">
      <c r="E1018"/>
      <c r="K1018"/>
    </row>
    <row r="1019" spans="5:11" hidden="1" x14ac:dyDescent="0.3">
      <c r="E1019"/>
      <c r="F1019" s="325" t="s">
        <v>167</v>
      </c>
      <c r="K1019"/>
    </row>
    <row r="1020" spans="5:11" hidden="1" x14ac:dyDescent="0.3">
      <c r="E1020"/>
      <c r="F1020" s="357"/>
      <c r="K1020"/>
    </row>
    <row r="1021" spans="5:11" hidden="1" x14ac:dyDescent="0.3">
      <c r="E1021"/>
      <c r="F1021" s="358" t="s">
        <v>337</v>
      </c>
      <c r="K1021"/>
    </row>
    <row r="1022" spans="5:11" ht="15" thickBot="1" x14ac:dyDescent="0.35">
      <c r="E1022"/>
      <c r="F1022" s="322" t="s">
        <v>273</v>
      </c>
      <c r="K1022"/>
    </row>
    <row r="1023" spans="5:11" ht="15" thickBot="1" x14ac:dyDescent="0.35">
      <c r="E1023"/>
      <c r="F1023" s="323" t="s">
        <v>137</v>
      </c>
      <c r="G1023" s="249" t="s">
        <v>138</v>
      </c>
      <c r="H1023" s="250" t="s">
        <v>139</v>
      </c>
      <c r="K1023"/>
    </row>
    <row r="1024" spans="5:11" ht="15" hidden="1" thickBot="1" x14ac:dyDescent="0.35">
      <c r="E1024"/>
      <c r="F1024" s="321" t="s">
        <v>338</v>
      </c>
      <c r="G1024" s="251">
        <v>107</v>
      </c>
      <c r="H1024" s="252">
        <v>79</v>
      </c>
      <c r="K1024"/>
    </row>
    <row r="1025" spans="5:11" ht="15" hidden="1" thickBot="1" x14ac:dyDescent="0.35">
      <c r="E1025"/>
      <c r="F1025" s="321" t="s">
        <v>339</v>
      </c>
      <c r="G1025" s="251">
        <v>107</v>
      </c>
      <c r="H1025" s="252">
        <v>79</v>
      </c>
      <c r="K1025"/>
    </row>
    <row r="1026" spans="5:11" ht="15" hidden="1" thickBot="1" x14ac:dyDescent="0.35">
      <c r="E1026"/>
      <c r="F1026" s="321" t="s">
        <v>340</v>
      </c>
      <c r="G1026" s="251">
        <v>107</v>
      </c>
      <c r="H1026" s="252">
        <v>79</v>
      </c>
      <c r="K1026"/>
    </row>
    <row r="1027" spans="5:11" ht="15" hidden="1" thickBot="1" x14ac:dyDescent="0.35">
      <c r="E1027"/>
      <c r="F1027" s="321" t="s">
        <v>341</v>
      </c>
      <c r="G1027" s="251">
        <v>107</v>
      </c>
      <c r="H1027" s="252">
        <v>79</v>
      </c>
      <c r="K1027"/>
    </row>
    <row r="1028" spans="5:11" ht="15" hidden="1" thickBot="1" x14ac:dyDescent="0.35">
      <c r="E1028"/>
      <c r="F1028" s="321" t="s">
        <v>342</v>
      </c>
      <c r="G1028" s="251">
        <v>107</v>
      </c>
      <c r="H1028" s="252">
        <v>79</v>
      </c>
      <c r="K1028"/>
    </row>
    <row r="1029" spans="5:11" ht="15" thickBot="1" x14ac:dyDescent="0.35">
      <c r="E1029"/>
      <c r="F1029" s="321" t="s">
        <v>343</v>
      </c>
      <c r="G1029" s="251">
        <v>87</v>
      </c>
      <c r="H1029" s="252">
        <v>74</v>
      </c>
      <c r="I1029">
        <v>360.36</v>
      </c>
      <c r="J1029">
        <f>G1029*I1029/1000</f>
        <v>31.351320000000001</v>
      </c>
      <c r="K1029"/>
    </row>
    <row r="1030" spans="5:11" ht="15" thickBot="1" x14ac:dyDescent="0.35">
      <c r="E1030"/>
      <c r="F1030" s="321" t="s">
        <v>344</v>
      </c>
      <c r="G1030" s="251">
        <v>87</v>
      </c>
      <c r="H1030" s="252">
        <v>74</v>
      </c>
      <c r="K1030"/>
    </row>
    <row r="1031" spans="5:11" ht="15" thickBot="1" x14ac:dyDescent="0.35">
      <c r="E1031"/>
      <c r="F1031" s="321" t="s">
        <v>250</v>
      </c>
      <c r="G1031" s="251">
        <v>5</v>
      </c>
      <c r="H1031" s="252">
        <v>5</v>
      </c>
      <c r="I1031">
        <v>137</v>
      </c>
      <c r="J1031">
        <f>G1031*I1031/1000</f>
        <v>0.68500000000000005</v>
      </c>
      <c r="K1031"/>
    </row>
    <row r="1032" spans="5:11" ht="15" thickBot="1" x14ac:dyDescent="0.35">
      <c r="E1032"/>
      <c r="F1032" s="321" t="s">
        <v>260</v>
      </c>
      <c r="G1032" s="251">
        <v>12</v>
      </c>
      <c r="H1032" s="252">
        <v>10</v>
      </c>
      <c r="I1032">
        <v>21</v>
      </c>
      <c r="J1032">
        <f>G1032*I1032/1000</f>
        <v>0.252</v>
      </c>
      <c r="K1032"/>
    </row>
    <row r="1033" spans="5:11" ht="15" thickBot="1" x14ac:dyDescent="0.35">
      <c r="E1033"/>
      <c r="F1033" s="321" t="s">
        <v>290</v>
      </c>
      <c r="G1033" s="251">
        <v>8</v>
      </c>
      <c r="H1033" s="252">
        <v>8</v>
      </c>
      <c r="I1033">
        <v>234</v>
      </c>
      <c r="J1033">
        <f>G1033*I1033/1000</f>
        <v>1.8720000000000001</v>
      </c>
    </row>
    <row r="1034" spans="5:11" ht="15" thickBot="1" x14ac:dyDescent="0.35">
      <c r="E1034"/>
      <c r="F1034" s="321" t="s">
        <v>171</v>
      </c>
      <c r="G1034" s="251">
        <v>2</v>
      </c>
      <c r="H1034" s="252">
        <v>2</v>
      </c>
      <c r="I1034">
        <v>37</v>
      </c>
      <c r="J1034">
        <f>G1034*I1034/1000</f>
        <v>7.3999999999999996E-2</v>
      </c>
    </row>
    <row r="1035" spans="5:11" ht="15" thickBot="1" x14ac:dyDescent="0.35">
      <c r="E1035"/>
      <c r="F1035" s="326" t="s">
        <v>345</v>
      </c>
      <c r="G1035" s="253" t="s">
        <v>147</v>
      </c>
      <c r="H1035" s="257">
        <v>50</v>
      </c>
    </row>
    <row r="1036" spans="5:11" ht="15" thickBot="1" x14ac:dyDescent="0.35">
      <c r="E1036"/>
      <c r="F1036" s="326" t="s">
        <v>346</v>
      </c>
      <c r="G1036" s="253" t="s">
        <v>147</v>
      </c>
      <c r="H1036" s="257">
        <v>50</v>
      </c>
    </row>
    <row r="1038" spans="5:11" ht="21.6" thickBot="1" x14ac:dyDescent="0.35">
      <c r="F1038" s="483" t="s">
        <v>498</v>
      </c>
      <c r="K1038" s="432">
        <f>J1042+J1043+J1044</f>
        <v>3.8449999999999998</v>
      </c>
    </row>
    <row r="1039" spans="5:11" ht="25.2" customHeight="1" thickBot="1" x14ac:dyDescent="0.35">
      <c r="F1039" s="667" t="s">
        <v>284</v>
      </c>
      <c r="G1039" s="670" t="s">
        <v>285</v>
      </c>
      <c r="H1039" s="671"/>
      <c r="K1039" s="448"/>
    </row>
    <row r="1040" spans="5:11" ht="15" thickBot="1" x14ac:dyDescent="0.35">
      <c r="F1040" s="668"/>
      <c r="G1040" s="672" t="s">
        <v>431</v>
      </c>
      <c r="H1040" s="673"/>
      <c r="K1040" s="448"/>
    </row>
    <row r="1041" spans="5:11" ht="15" thickBot="1" x14ac:dyDescent="0.35">
      <c r="F1041" s="669"/>
      <c r="G1041" s="553" t="s">
        <v>432</v>
      </c>
      <c r="H1041" s="553" t="s">
        <v>433</v>
      </c>
      <c r="K1041" s="448"/>
    </row>
    <row r="1042" spans="5:11" ht="15" thickBot="1" x14ac:dyDescent="0.35">
      <c r="F1042" s="434" t="s">
        <v>300</v>
      </c>
      <c r="G1042" s="553">
        <v>25</v>
      </c>
      <c r="H1042" s="553">
        <v>30.5</v>
      </c>
      <c r="I1042">
        <v>110</v>
      </c>
      <c r="J1042" s="158">
        <f>G1042*I1042/1000</f>
        <v>2.75</v>
      </c>
      <c r="K1042" s="448"/>
    </row>
    <row r="1043" spans="5:11" ht="15" thickBot="1" x14ac:dyDescent="0.35">
      <c r="F1043" s="434" t="s">
        <v>155</v>
      </c>
      <c r="G1043" s="553">
        <v>190</v>
      </c>
      <c r="H1043" s="553">
        <v>190</v>
      </c>
      <c r="I1043">
        <v>0</v>
      </c>
      <c r="J1043" s="158">
        <f>G1043*I1043/1000</f>
        <v>0</v>
      </c>
      <c r="K1043" s="448"/>
    </row>
    <row r="1044" spans="5:11" ht="15" thickBot="1" x14ac:dyDescent="0.35">
      <c r="F1044" s="434" t="s">
        <v>158</v>
      </c>
      <c r="G1044" s="553">
        <v>15</v>
      </c>
      <c r="H1044" s="553">
        <v>15</v>
      </c>
      <c r="I1044">
        <v>73</v>
      </c>
      <c r="J1044" s="158">
        <f>G1044*I1044/1000</f>
        <v>1.095</v>
      </c>
      <c r="K1044" s="448"/>
    </row>
    <row r="1045" spans="5:11" ht="15" thickBot="1" x14ac:dyDescent="0.35">
      <c r="F1045" s="435" t="s">
        <v>434</v>
      </c>
      <c r="G1045" s="553" t="s">
        <v>147</v>
      </c>
      <c r="H1045" s="553" t="s">
        <v>147</v>
      </c>
      <c r="K1045" s="448"/>
    </row>
    <row r="1046" spans="5:11" x14ac:dyDescent="0.3">
      <c r="G1046" s="159"/>
      <c r="H1046" s="159"/>
      <c r="K1046" s="439"/>
    </row>
    <row r="1048" spans="5:11" ht="21" x14ac:dyDescent="0.4">
      <c r="F1048" s="455" t="s">
        <v>539</v>
      </c>
      <c r="K1048" s="452"/>
    </row>
    <row r="1049" spans="5:11" ht="15.6" x14ac:dyDescent="0.3">
      <c r="E1049"/>
      <c r="F1049" s="303" t="s">
        <v>14</v>
      </c>
      <c r="G1049" s="461">
        <v>60</v>
      </c>
      <c r="I1049">
        <v>32.630000000000003</v>
      </c>
      <c r="K1049" s="453">
        <f>G1049*I1049/1000</f>
        <v>1.9578000000000002</v>
      </c>
    </row>
    <row r="1050" spans="5:11" ht="16.2" thickBot="1" x14ac:dyDescent="0.35">
      <c r="E1050"/>
      <c r="G1050" s="461"/>
      <c r="K1050" s="492"/>
    </row>
    <row r="1051" spans="5:11" ht="21.6" thickBot="1" x14ac:dyDescent="0.45">
      <c r="E1051" s="447" t="s">
        <v>532</v>
      </c>
      <c r="F1051" s="455" t="s">
        <v>540</v>
      </c>
      <c r="G1051" s="461"/>
      <c r="K1051" s="492"/>
    </row>
    <row r="1052" spans="5:11" x14ac:dyDescent="0.3">
      <c r="F1052" s="303" t="s">
        <v>525</v>
      </c>
      <c r="G1052">
        <v>207</v>
      </c>
      <c r="H1052">
        <v>200</v>
      </c>
      <c r="I1052">
        <v>59.4</v>
      </c>
      <c r="K1052" s="521">
        <f>G1052*I1052/1000</f>
        <v>12.2958</v>
      </c>
    </row>
    <row r="1053" spans="5:11" x14ac:dyDescent="0.3">
      <c r="E1053"/>
      <c r="K1053" s="508"/>
    </row>
    <row r="1054" spans="5:11" x14ac:dyDescent="0.3">
      <c r="E1054"/>
      <c r="F1054" s="303" t="s">
        <v>526</v>
      </c>
      <c r="G1054">
        <v>100</v>
      </c>
      <c r="I1054">
        <v>12.76</v>
      </c>
      <c r="K1054" s="507">
        <v>12.76</v>
      </c>
    </row>
    <row r="1055" spans="5:11" ht="11.4" customHeight="1" thickBot="1" x14ac:dyDescent="0.35">
      <c r="K1055" s="452"/>
    </row>
    <row r="1056" spans="5:11" ht="15" thickBot="1" x14ac:dyDescent="0.35">
      <c r="F1056" s="498"/>
      <c r="G1056" s="196"/>
      <c r="H1056" s="196"/>
      <c r="I1056" s="120"/>
      <c r="J1056" s="135"/>
      <c r="K1056" s="97"/>
    </row>
    <row r="1057" spans="5:11" s="289" customFormat="1" ht="21.6" thickBot="1" x14ac:dyDescent="0.45">
      <c r="E1057" s="359"/>
      <c r="F1057" s="497" t="s">
        <v>216</v>
      </c>
      <c r="G1057" s="496"/>
      <c r="H1057" s="496"/>
      <c r="I1057" s="496"/>
      <c r="J1057" s="496"/>
      <c r="K1057" s="491">
        <f>K1066+K1077+K1094+K1100+K1103+K1112+K1126+K1134+K1159+K1163+K1166+K1177</f>
        <v>131.95910499999999</v>
      </c>
    </row>
    <row r="1059" spans="5:11" ht="21" x14ac:dyDescent="0.3">
      <c r="F1059" s="499" t="s">
        <v>510</v>
      </c>
      <c r="G1059" s="141"/>
      <c r="H1059" s="141"/>
      <c r="I1059" s="113"/>
      <c r="J1059" s="131"/>
      <c r="K1059" s="149"/>
    </row>
    <row r="1060" spans="5:11" x14ac:dyDescent="0.3">
      <c r="F1060" s="361" t="s">
        <v>192</v>
      </c>
      <c r="G1060" s="141"/>
      <c r="H1060" s="141"/>
      <c r="I1060" s="113"/>
      <c r="J1060" s="119"/>
      <c r="K1060" s="97"/>
    </row>
    <row r="1061" spans="5:11" hidden="1" x14ac:dyDescent="0.3">
      <c r="F1061" s="361" t="s">
        <v>166</v>
      </c>
      <c r="G1061" s="141"/>
      <c r="H1061" s="141"/>
      <c r="I1061" s="113"/>
      <c r="J1061" s="119"/>
      <c r="K1061" s="97"/>
    </row>
    <row r="1062" spans="5:11" hidden="1" x14ac:dyDescent="0.3">
      <c r="F1062" s="318"/>
      <c r="G1062" s="141"/>
      <c r="H1062" s="141"/>
      <c r="I1062" s="113"/>
      <c r="J1062" s="119"/>
      <c r="K1062" s="97"/>
    </row>
    <row r="1063" spans="5:11" hidden="1" x14ac:dyDescent="0.3">
      <c r="F1063" s="362" t="s">
        <v>167</v>
      </c>
      <c r="G1063" s="141"/>
      <c r="H1063" s="141"/>
      <c r="I1063" s="113"/>
      <c r="J1063" s="119"/>
      <c r="K1063" s="97"/>
    </row>
    <row r="1064" spans="5:11" hidden="1" x14ac:dyDescent="0.3">
      <c r="E1064"/>
      <c r="F1064" s="369"/>
      <c r="G1064" s="141"/>
      <c r="H1064" s="141"/>
      <c r="I1064" s="113"/>
      <c r="J1064" s="119"/>
      <c r="K1064" s="97"/>
    </row>
    <row r="1065" spans="5:11" hidden="1" x14ac:dyDescent="0.3">
      <c r="E1065"/>
      <c r="F1065" s="370" t="s">
        <v>196</v>
      </c>
      <c r="G1065" s="141"/>
      <c r="H1065" s="141"/>
      <c r="I1065" s="113"/>
      <c r="J1065" s="119"/>
      <c r="K1065" s="97"/>
    </row>
    <row r="1066" spans="5:11" ht="16.2" thickBot="1" x14ac:dyDescent="0.35">
      <c r="E1066"/>
      <c r="F1066" s="363" t="s">
        <v>252</v>
      </c>
      <c r="G1066" s="141"/>
      <c r="H1066" s="141"/>
      <c r="I1066" s="113"/>
      <c r="J1066" s="119"/>
      <c r="K1066" s="290">
        <f>J1068+J1069+J1071+J1072+J1074</f>
        <v>12.844429999999999</v>
      </c>
    </row>
    <row r="1067" spans="5:11" ht="15" thickBot="1" x14ac:dyDescent="0.35">
      <c r="E1067"/>
      <c r="F1067" s="364" t="s">
        <v>137</v>
      </c>
      <c r="G1067" s="187" t="s">
        <v>138</v>
      </c>
      <c r="H1067" s="188" t="s">
        <v>139</v>
      </c>
      <c r="I1067" s="113"/>
      <c r="J1067" s="119"/>
      <c r="K1067" s="292"/>
    </row>
    <row r="1068" spans="5:11" ht="15" thickBot="1" x14ac:dyDescent="0.35">
      <c r="E1068"/>
      <c r="F1068" s="365" t="s">
        <v>197</v>
      </c>
      <c r="G1068" s="190">
        <v>43.24</v>
      </c>
      <c r="H1068" s="191">
        <v>43.24</v>
      </c>
      <c r="I1068" s="113">
        <v>84</v>
      </c>
      <c r="J1068" s="133">
        <f>G1068*I1068/1000</f>
        <v>3.6321600000000003</v>
      </c>
      <c r="K1068" s="292"/>
    </row>
    <row r="1069" spans="5:11" ht="15" thickBot="1" x14ac:dyDescent="0.35">
      <c r="E1069"/>
      <c r="F1069" s="365" t="s">
        <v>144</v>
      </c>
      <c r="G1069" s="190">
        <v>96.22</v>
      </c>
      <c r="H1069" s="191">
        <v>96.22</v>
      </c>
      <c r="I1069" s="113">
        <v>57.5</v>
      </c>
      <c r="J1069" s="133">
        <f>G1069*I1069/1000</f>
        <v>5.5326499999999994</v>
      </c>
      <c r="K1069" s="292"/>
    </row>
    <row r="1070" spans="5:11" ht="15" thickBot="1" x14ac:dyDescent="0.35">
      <c r="E1070"/>
      <c r="F1070" s="365" t="s">
        <v>155</v>
      </c>
      <c r="G1070" s="190">
        <v>63.78</v>
      </c>
      <c r="H1070" s="191">
        <v>63.78</v>
      </c>
      <c r="I1070" s="113">
        <v>0</v>
      </c>
      <c r="J1070" s="133">
        <f>G1070*I1070/1000</f>
        <v>0</v>
      </c>
      <c r="K1070" s="292"/>
    </row>
    <row r="1071" spans="5:11" ht="15" thickBot="1" x14ac:dyDescent="0.35">
      <c r="E1071"/>
      <c r="F1071" s="365" t="s">
        <v>158</v>
      </c>
      <c r="G1071" s="190">
        <v>5.18</v>
      </c>
      <c r="H1071" s="191">
        <v>5.18</v>
      </c>
      <c r="I1071" s="156">
        <v>73</v>
      </c>
      <c r="J1071" s="133">
        <f>G1071*I1071/1000</f>
        <v>0.37813999999999998</v>
      </c>
      <c r="K1071" s="292"/>
    </row>
    <row r="1072" spans="5:11" ht="15" thickBot="1" x14ac:dyDescent="0.35">
      <c r="E1072"/>
      <c r="F1072" s="365" t="s">
        <v>182</v>
      </c>
      <c r="G1072" s="190">
        <v>0.44</v>
      </c>
      <c r="H1072" s="191">
        <v>0.44</v>
      </c>
      <c r="I1072" s="113">
        <v>17</v>
      </c>
      <c r="J1072" s="133">
        <f>G1072*I1072/1000</f>
        <v>7.4800000000000005E-3</v>
      </c>
      <c r="K1072" s="292"/>
    </row>
    <row r="1073" spans="5:11" ht="15" thickBot="1" x14ac:dyDescent="0.35">
      <c r="E1073"/>
      <c r="F1073" s="366" t="s">
        <v>198</v>
      </c>
      <c r="G1073" s="193" t="s">
        <v>147</v>
      </c>
      <c r="H1073" s="194">
        <v>194.6</v>
      </c>
      <c r="I1073" s="113"/>
      <c r="J1073" s="155"/>
      <c r="K1073" s="292"/>
    </row>
    <row r="1074" spans="5:11" ht="15" thickBot="1" x14ac:dyDescent="0.35">
      <c r="E1074"/>
      <c r="F1074" s="365" t="s">
        <v>148</v>
      </c>
      <c r="G1074" s="190">
        <v>5.4</v>
      </c>
      <c r="H1074" s="191">
        <v>5.4</v>
      </c>
      <c r="I1074" s="156">
        <v>610</v>
      </c>
      <c r="J1074" s="133">
        <f>G1074*I1074/1000</f>
        <v>3.294</v>
      </c>
      <c r="K1074" s="292"/>
    </row>
    <row r="1075" spans="5:11" x14ac:dyDescent="0.3">
      <c r="E1075"/>
      <c r="F1075" s="216"/>
      <c r="G1075" s="119"/>
      <c r="H1075" s="119"/>
      <c r="I1075" s="113"/>
      <c r="J1075" s="119"/>
      <c r="K1075" s="292"/>
    </row>
    <row r="1076" spans="5:11" x14ac:dyDescent="0.3">
      <c r="E1076"/>
      <c r="F1076" s="310"/>
      <c r="K1076" s="293"/>
    </row>
    <row r="1077" spans="5:11" ht="21" x14ac:dyDescent="0.3">
      <c r="F1077" s="445" t="s">
        <v>448</v>
      </c>
      <c r="G1077" s="119"/>
      <c r="H1077" s="119"/>
      <c r="I1077" s="120"/>
      <c r="J1077" s="121"/>
      <c r="K1077" s="449">
        <f>J1084</f>
        <v>6.2090000000000005</v>
      </c>
    </row>
    <row r="1078" spans="5:11" ht="15.6" x14ac:dyDescent="0.3">
      <c r="E1078"/>
      <c r="F1078" s="613" t="s">
        <v>151</v>
      </c>
      <c r="G1078" s="613"/>
      <c r="H1078" s="613"/>
      <c r="I1078" s="613"/>
      <c r="J1078" s="613"/>
      <c r="K1078" s="451"/>
    </row>
    <row r="1079" spans="5:11" ht="16.2" thickBot="1" x14ac:dyDescent="0.35">
      <c r="E1079"/>
      <c r="F1079" s="312" t="s">
        <v>136</v>
      </c>
      <c r="G1079" s="119"/>
      <c r="H1079" s="119"/>
      <c r="I1079" s="120"/>
      <c r="J1079" s="121"/>
      <c r="K1079" s="450"/>
    </row>
    <row r="1080" spans="5:11" ht="16.2" thickBot="1" x14ac:dyDescent="0.35">
      <c r="E1080"/>
      <c r="F1080" s="313" t="s">
        <v>137</v>
      </c>
      <c r="G1080" s="124" t="s">
        <v>138</v>
      </c>
      <c r="H1080" s="125" t="s">
        <v>139</v>
      </c>
      <c r="I1080" s="120"/>
      <c r="J1080" s="121"/>
      <c r="K1080" s="450"/>
    </row>
    <row r="1081" spans="5:11" ht="16.2" thickBot="1" x14ac:dyDescent="0.35">
      <c r="E1081"/>
      <c r="F1081" s="314" t="s">
        <v>153</v>
      </c>
      <c r="G1081" s="127">
        <v>1</v>
      </c>
      <c r="H1081" s="128">
        <v>1</v>
      </c>
      <c r="I1081" s="120" t="s">
        <v>449</v>
      </c>
      <c r="J1081" s="129">
        <f>G1081*I1081/1000</f>
        <v>0.65</v>
      </c>
      <c r="K1081" s="450"/>
    </row>
    <row r="1082" spans="5:11" ht="16.2" thickBot="1" x14ac:dyDescent="0.35">
      <c r="E1082"/>
      <c r="F1082" s="314" t="s">
        <v>155</v>
      </c>
      <c r="G1082" s="127">
        <v>54</v>
      </c>
      <c r="H1082" s="128">
        <v>54</v>
      </c>
      <c r="I1082" s="120"/>
      <c r="J1082" s="121"/>
      <c r="K1082" s="450"/>
    </row>
    <row r="1083" spans="5:11" ht="15.6" x14ac:dyDescent="0.3">
      <c r="E1083"/>
      <c r="F1083" s="315"/>
      <c r="G1083" s="131"/>
      <c r="H1083" s="131"/>
      <c r="I1083" s="120"/>
      <c r="J1083" s="121"/>
      <c r="K1083" s="450"/>
    </row>
    <row r="1084" spans="5:11" ht="21" x14ac:dyDescent="0.3">
      <c r="E1084"/>
      <c r="F1084" s="445" t="s">
        <v>499</v>
      </c>
      <c r="G1084" s="119"/>
      <c r="H1084" s="119"/>
      <c r="I1084" s="120"/>
      <c r="J1084" s="133">
        <f>J1088+J1089+J1090</f>
        <v>6.2090000000000005</v>
      </c>
      <c r="K1084" s="450"/>
    </row>
    <row r="1085" spans="5:11" ht="15.6" x14ac:dyDescent="0.3">
      <c r="E1085"/>
      <c r="F1085" s="613" t="s">
        <v>151</v>
      </c>
      <c r="G1085" s="613"/>
      <c r="H1085" s="613"/>
      <c r="I1085" s="613"/>
      <c r="J1085" s="613"/>
      <c r="K1085" s="450"/>
    </row>
    <row r="1086" spans="5:11" ht="16.2" thickBot="1" x14ac:dyDescent="0.35">
      <c r="E1086"/>
      <c r="F1086" s="312" t="s">
        <v>136</v>
      </c>
      <c r="G1086" s="119"/>
      <c r="H1086" s="119"/>
      <c r="I1086" s="120"/>
      <c r="J1086" s="121"/>
      <c r="K1086" s="450"/>
    </row>
    <row r="1087" spans="5:11" ht="16.2" thickBot="1" x14ac:dyDescent="0.35">
      <c r="E1087"/>
      <c r="F1087" s="313" t="s">
        <v>137</v>
      </c>
      <c r="G1087" s="124" t="s">
        <v>138</v>
      </c>
      <c r="H1087" s="125" t="s">
        <v>139</v>
      </c>
      <c r="I1087" s="120"/>
      <c r="J1087" s="121"/>
      <c r="K1087" s="450"/>
    </row>
    <row r="1088" spans="5:11" ht="16.2" thickBot="1" x14ac:dyDescent="0.35">
      <c r="E1088"/>
      <c r="F1088" s="314" t="s">
        <v>500</v>
      </c>
      <c r="G1088" s="134" t="s">
        <v>147</v>
      </c>
      <c r="H1088" s="128">
        <v>50</v>
      </c>
      <c r="I1088" s="120"/>
      <c r="J1088" s="135">
        <f>J1081</f>
        <v>0.65</v>
      </c>
      <c r="K1088" s="450"/>
    </row>
    <row r="1089" spans="5:11" ht="16.2" thickBot="1" x14ac:dyDescent="0.35">
      <c r="E1089"/>
      <c r="F1089" s="314" t="s">
        <v>158</v>
      </c>
      <c r="G1089" s="127">
        <v>15</v>
      </c>
      <c r="H1089" s="128">
        <v>15</v>
      </c>
      <c r="I1089" s="120" t="s">
        <v>450</v>
      </c>
      <c r="J1089" s="135">
        <f>G1089*I1089/1000</f>
        <v>1.095</v>
      </c>
      <c r="K1089" s="450"/>
    </row>
    <row r="1090" spans="5:11" ht="16.2" thickBot="1" x14ac:dyDescent="0.35">
      <c r="E1090"/>
      <c r="F1090" s="314" t="s">
        <v>160</v>
      </c>
      <c r="G1090" s="127">
        <v>8</v>
      </c>
      <c r="H1090" s="128">
        <v>7</v>
      </c>
      <c r="I1090" s="120" t="s">
        <v>451</v>
      </c>
      <c r="J1090" s="135">
        <f>G1090*I1090/1000</f>
        <v>4.4640000000000004</v>
      </c>
      <c r="K1090" s="450"/>
    </row>
    <row r="1091" spans="5:11" ht="16.2" thickBot="1" x14ac:dyDescent="0.35">
      <c r="E1091"/>
      <c r="F1091" s="314" t="s">
        <v>155</v>
      </c>
      <c r="G1091" s="127">
        <v>150</v>
      </c>
      <c r="H1091" s="128">
        <v>150</v>
      </c>
      <c r="I1091" s="120"/>
      <c r="J1091" s="121"/>
      <c r="K1091" s="450"/>
    </row>
    <row r="1092" spans="5:11" x14ac:dyDescent="0.3">
      <c r="E1092"/>
      <c r="F1092" s="310"/>
      <c r="K1092" s="293"/>
    </row>
    <row r="1093" spans="5:11" x14ac:dyDescent="0.3">
      <c r="E1093"/>
      <c r="F1093" s="310"/>
      <c r="K1093" s="293"/>
    </row>
    <row r="1094" spans="5:11" ht="21" x14ac:dyDescent="0.3">
      <c r="E1094"/>
      <c r="F1094" s="485" t="s">
        <v>501</v>
      </c>
      <c r="G1094" s="169"/>
      <c r="H1094" s="169"/>
      <c r="I1094" s="161"/>
      <c r="J1094" s="121"/>
      <c r="K1094" s="290">
        <f>J1095+J1096+J1097</f>
        <v>9.8581249999999994</v>
      </c>
    </row>
    <row r="1095" spans="5:11" x14ac:dyDescent="0.3">
      <c r="E1095"/>
      <c r="F1095" s="342" t="s">
        <v>502</v>
      </c>
      <c r="G1095" s="137">
        <v>37.5</v>
      </c>
      <c r="H1095" s="169">
        <v>37.5</v>
      </c>
      <c r="I1095" s="161"/>
      <c r="J1095" s="133">
        <f>G1095*I1095/1000</f>
        <v>0</v>
      </c>
      <c r="K1095" s="292"/>
    </row>
    <row r="1096" spans="5:11" x14ac:dyDescent="0.3">
      <c r="E1096"/>
      <c r="F1096" s="342" t="s">
        <v>503</v>
      </c>
      <c r="G1096" s="137">
        <v>37.5</v>
      </c>
      <c r="H1096" s="169">
        <v>37.5</v>
      </c>
      <c r="I1096" s="161" t="s">
        <v>465</v>
      </c>
      <c r="J1096" s="133">
        <f>G1096*I1096/1000</f>
        <v>2.2331249999999998</v>
      </c>
      <c r="K1096" s="292"/>
    </row>
    <row r="1097" spans="5:11" x14ac:dyDescent="0.3">
      <c r="E1097"/>
      <c r="F1097" s="342" t="s">
        <v>186</v>
      </c>
      <c r="G1097" s="121">
        <v>12.5</v>
      </c>
      <c r="H1097" s="169">
        <v>12.5</v>
      </c>
      <c r="I1097" s="161" t="s">
        <v>517</v>
      </c>
      <c r="J1097" s="133">
        <f>G1097*I1097/1000</f>
        <v>7.625</v>
      </c>
      <c r="K1097" s="292"/>
    </row>
    <row r="1098" spans="5:11" x14ac:dyDescent="0.3">
      <c r="E1098"/>
      <c r="F1098" s="342"/>
      <c r="G1098" s="121"/>
      <c r="H1098" s="169"/>
      <c r="I1098" s="161"/>
      <c r="J1098" s="133"/>
      <c r="K1098" s="292"/>
    </row>
    <row r="1099" spans="5:11" ht="21" hidden="1" x14ac:dyDescent="0.4">
      <c r="F1099" s="455" t="s">
        <v>466</v>
      </c>
      <c r="J1099" s="135"/>
      <c r="K1099" s="448"/>
    </row>
    <row r="1100" spans="5:11" hidden="1" x14ac:dyDescent="0.3">
      <c r="F1100" s="310" t="s">
        <v>467</v>
      </c>
      <c r="H1100">
        <v>100</v>
      </c>
      <c r="I1100">
        <v>320</v>
      </c>
      <c r="J1100" s="135">
        <f t="shared" ref="J1100" si="34">G1100*I1100/1000</f>
        <v>0</v>
      </c>
      <c r="K1100" s="432">
        <f>G1100*I1100/1000</f>
        <v>0</v>
      </c>
    </row>
    <row r="1101" spans="5:11" x14ac:dyDescent="0.3">
      <c r="F1101" s="310"/>
      <c r="J1101" s="503"/>
      <c r="K1101" s="439"/>
    </row>
    <row r="1102" spans="5:11" ht="15" thickBot="1" x14ac:dyDescent="0.35">
      <c r="F1102" s="310"/>
      <c r="J1102" s="503"/>
      <c r="K1102" s="439"/>
    </row>
    <row r="1103" spans="5:11" ht="21.6" thickBot="1" x14ac:dyDescent="0.35">
      <c r="E1103" s="447" t="s">
        <v>455</v>
      </c>
      <c r="F1103" s="456" t="s">
        <v>456</v>
      </c>
      <c r="K1103" s="432">
        <f>J1105+J1106+J1108+J1109</f>
        <v>11.818800000000001</v>
      </c>
    </row>
    <row r="1104" spans="5:11" ht="15" thickBot="1" x14ac:dyDescent="0.35">
      <c r="E1104"/>
      <c r="F1104" s="320" t="s">
        <v>137</v>
      </c>
      <c r="G1104" s="106" t="s">
        <v>138</v>
      </c>
      <c r="H1104" s="107" t="s">
        <v>139</v>
      </c>
    </row>
    <row r="1105" spans="5:11" ht="15.75" customHeight="1" thickBot="1" x14ac:dyDescent="0.35">
      <c r="E1105"/>
      <c r="F1105" s="321" t="s">
        <v>246</v>
      </c>
      <c r="G1105" s="111">
        <v>68.400000000000006</v>
      </c>
      <c r="H1105" s="112">
        <v>57.6</v>
      </c>
      <c r="I1105">
        <v>90</v>
      </c>
      <c r="J1105">
        <f>G1105*I1105/1000</f>
        <v>6.1560000000000006</v>
      </c>
    </row>
    <row r="1106" spans="5:11" ht="15" thickBot="1" x14ac:dyDescent="0.35">
      <c r="E1106"/>
      <c r="F1106" s="321" t="s">
        <v>247</v>
      </c>
      <c r="G1106" s="111">
        <v>52.8</v>
      </c>
      <c r="H1106" s="112">
        <v>42</v>
      </c>
      <c r="I1106">
        <v>85</v>
      </c>
      <c r="J1106">
        <f t="shared" ref="J1106" si="35">G1106*I1106/1000</f>
        <v>4.4880000000000004</v>
      </c>
    </row>
    <row r="1107" spans="5:11" ht="15" thickBot="1" x14ac:dyDescent="0.35">
      <c r="E1107"/>
      <c r="F1107" s="321" t="s">
        <v>248</v>
      </c>
      <c r="G1107" s="111">
        <v>18</v>
      </c>
      <c r="H1107" s="112">
        <v>14.4</v>
      </c>
    </row>
    <row r="1108" spans="5:11" ht="15" thickBot="1" x14ac:dyDescent="0.35">
      <c r="E1108"/>
      <c r="F1108" s="321" t="s">
        <v>249</v>
      </c>
      <c r="G1108" s="111">
        <v>16.8</v>
      </c>
      <c r="H1108" s="112">
        <v>14.4</v>
      </c>
      <c r="I1108">
        <v>21</v>
      </c>
      <c r="J1108">
        <f t="shared" ref="J1108:J1109" si="36">G1108*I1108/1000</f>
        <v>0.3528</v>
      </c>
    </row>
    <row r="1109" spans="5:11" ht="15" thickBot="1" x14ac:dyDescent="0.35">
      <c r="E1109"/>
      <c r="F1109" s="321" t="s">
        <v>250</v>
      </c>
      <c r="G1109" s="111">
        <v>6</v>
      </c>
      <c r="H1109" s="112">
        <v>6</v>
      </c>
      <c r="I1109">
        <v>137</v>
      </c>
      <c r="J1109">
        <f t="shared" si="36"/>
        <v>0.82199999999999995</v>
      </c>
    </row>
    <row r="1110" spans="5:11" x14ac:dyDescent="0.3">
      <c r="E1110"/>
      <c r="K1110" s="293"/>
    </row>
    <row r="1112" spans="5:11" ht="21.6" thickBot="1" x14ac:dyDescent="0.35">
      <c r="E1112"/>
      <c r="F1112" s="456" t="s">
        <v>354</v>
      </c>
      <c r="K1112" s="490">
        <f>J1114+J1115+J1117+J1118+J1119+J1120+J1121+J1122</f>
        <v>6.6942500000000003</v>
      </c>
    </row>
    <row r="1113" spans="5:11" ht="15" thickBot="1" x14ac:dyDescent="0.35">
      <c r="E1113"/>
      <c r="F1113" s="323" t="s">
        <v>137</v>
      </c>
      <c r="G1113" s="249" t="s">
        <v>138</v>
      </c>
      <c r="H1113" s="250" t="s">
        <v>139</v>
      </c>
      <c r="K1113" s="293"/>
    </row>
    <row r="1114" spans="5:11" ht="15" thickBot="1" x14ac:dyDescent="0.35">
      <c r="E1114"/>
      <c r="F1114" s="321" t="s">
        <v>355</v>
      </c>
      <c r="G1114" s="251">
        <v>50</v>
      </c>
      <c r="H1114" s="252">
        <v>40</v>
      </c>
      <c r="I1114">
        <v>30</v>
      </c>
      <c r="J1114" s="158">
        <f>G1114*I1114/1000</f>
        <v>1.5</v>
      </c>
      <c r="K1114" s="293"/>
    </row>
    <row r="1115" spans="5:11" ht="15" thickBot="1" x14ac:dyDescent="0.35">
      <c r="E1115"/>
      <c r="F1115" s="321" t="s">
        <v>289</v>
      </c>
      <c r="G1115" s="251">
        <v>25</v>
      </c>
      <c r="H1115" s="252">
        <v>20</v>
      </c>
      <c r="I1115">
        <v>45</v>
      </c>
      <c r="J1115" s="158">
        <f t="shared" ref="J1115:J1122" si="37">G1115*I1115/1000</f>
        <v>1.125</v>
      </c>
      <c r="K1115" s="293"/>
    </row>
    <row r="1116" spans="5:11" ht="15" hidden="1" thickBot="1" x14ac:dyDescent="0.35">
      <c r="E1116"/>
      <c r="F1116" s="321" t="s">
        <v>356</v>
      </c>
      <c r="G1116" s="251">
        <v>21.5</v>
      </c>
      <c r="H1116" s="252">
        <v>15</v>
      </c>
      <c r="J1116">
        <f t="shared" si="37"/>
        <v>0</v>
      </c>
      <c r="K1116" s="293"/>
    </row>
    <row r="1117" spans="5:11" ht="15" thickBot="1" x14ac:dyDescent="0.35">
      <c r="E1117"/>
      <c r="F1117" s="321" t="s">
        <v>253</v>
      </c>
      <c r="G1117" s="251">
        <v>26.75</v>
      </c>
      <c r="H1117" s="252">
        <v>20</v>
      </c>
      <c r="I1117">
        <v>27</v>
      </c>
      <c r="J1117" s="158">
        <f t="shared" si="37"/>
        <v>0.72224999999999995</v>
      </c>
      <c r="K1117" s="293"/>
    </row>
    <row r="1118" spans="5:11" ht="15" thickBot="1" x14ac:dyDescent="0.35">
      <c r="E1118"/>
      <c r="F1118" s="321" t="s">
        <v>259</v>
      </c>
      <c r="G1118" s="251">
        <v>15.75</v>
      </c>
      <c r="H1118" s="252">
        <v>12.5</v>
      </c>
      <c r="I1118">
        <v>30</v>
      </c>
      <c r="J1118" s="158">
        <f t="shared" si="37"/>
        <v>0.47249999999999998</v>
      </c>
      <c r="K1118" s="293"/>
    </row>
    <row r="1119" spans="5:11" ht="15" thickBot="1" x14ac:dyDescent="0.35">
      <c r="E1119"/>
      <c r="F1119" s="321" t="s">
        <v>260</v>
      </c>
      <c r="G1119" s="251">
        <v>12</v>
      </c>
      <c r="H1119" s="252">
        <v>10</v>
      </c>
      <c r="I1119">
        <v>21</v>
      </c>
      <c r="J1119" s="158">
        <f t="shared" si="37"/>
        <v>0.252</v>
      </c>
      <c r="K1119" s="293"/>
    </row>
    <row r="1120" spans="5:11" ht="15" thickBot="1" x14ac:dyDescent="0.35">
      <c r="E1120"/>
      <c r="F1120" s="321" t="s">
        <v>250</v>
      </c>
      <c r="G1120" s="251">
        <v>5</v>
      </c>
      <c r="H1120" s="252">
        <v>5</v>
      </c>
      <c r="I1120">
        <v>137</v>
      </c>
      <c r="J1120" s="158">
        <f t="shared" si="37"/>
        <v>0.68500000000000005</v>
      </c>
      <c r="K1120" s="293"/>
    </row>
    <row r="1121" spans="5:11" ht="15" thickBot="1" x14ac:dyDescent="0.35">
      <c r="E1121"/>
      <c r="F1121" s="321" t="s">
        <v>158</v>
      </c>
      <c r="G1121" s="251">
        <v>2.5</v>
      </c>
      <c r="H1121" s="252">
        <v>2.5</v>
      </c>
      <c r="I1121">
        <v>73</v>
      </c>
      <c r="J1121" s="158">
        <f t="shared" si="37"/>
        <v>0.1825</v>
      </c>
      <c r="K1121" s="293"/>
    </row>
    <row r="1122" spans="5:11" ht="15" thickBot="1" x14ac:dyDescent="0.35">
      <c r="E1122"/>
      <c r="F1122" s="321" t="s">
        <v>290</v>
      </c>
      <c r="G1122" s="251">
        <v>7.5</v>
      </c>
      <c r="H1122" s="252">
        <v>7.5</v>
      </c>
      <c r="I1122">
        <v>234</v>
      </c>
      <c r="J1122" s="158">
        <f t="shared" si="37"/>
        <v>1.7549999999999999</v>
      </c>
      <c r="K1122" s="293"/>
    </row>
    <row r="1123" spans="5:11" ht="15" thickBot="1" x14ac:dyDescent="0.35">
      <c r="E1123"/>
      <c r="F1123" s="321" t="s">
        <v>155</v>
      </c>
      <c r="G1123" s="251">
        <v>200</v>
      </c>
      <c r="H1123" s="252">
        <v>200</v>
      </c>
      <c r="K1123" s="293"/>
    </row>
    <row r="1124" spans="5:11" ht="15" thickBot="1" x14ac:dyDescent="0.35">
      <c r="E1124"/>
      <c r="F1124" s="321" t="s">
        <v>291</v>
      </c>
      <c r="G1124" s="251">
        <v>200</v>
      </c>
      <c r="H1124" s="252">
        <v>200</v>
      </c>
      <c r="K1124" s="293"/>
    </row>
    <row r="1126" spans="5:11" ht="21" x14ac:dyDescent="0.3">
      <c r="E1126"/>
      <c r="F1126" s="456" t="s">
        <v>496</v>
      </c>
      <c r="K1126" s="432">
        <f>J1129+J1131+J1132</f>
        <v>9.5597999999999992</v>
      </c>
    </row>
    <row r="1127" spans="5:11" ht="15" thickBot="1" x14ac:dyDescent="0.35">
      <c r="E1127"/>
      <c r="F1127" s="322" t="s">
        <v>136</v>
      </c>
    </row>
    <row r="1128" spans="5:11" ht="15" thickBot="1" x14ac:dyDescent="0.35">
      <c r="E1128"/>
      <c r="F1128" s="323" t="s">
        <v>137</v>
      </c>
      <c r="G1128" s="249" t="s">
        <v>138</v>
      </c>
      <c r="H1128" s="250" t="s">
        <v>139</v>
      </c>
    </row>
    <row r="1129" spans="5:11" ht="15" thickBot="1" x14ac:dyDescent="0.35">
      <c r="E1129"/>
      <c r="F1129" s="321" t="s">
        <v>334</v>
      </c>
      <c r="G1129" s="251">
        <v>68</v>
      </c>
      <c r="H1129" s="252">
        <v>68</v>
      </c>
      <c r="I1129">
        <v>59</v>
      </c>
      <c r="J1129">
        <f>G1129*I1129/1000</f>
        <v>4.0119999999999996</v>
      </c>
    </row>
    <row r="1130" spans="5:11" ht="15" thickBot="1" x14ac:dyDescent="0.35">
      <c r="E1130"/>
      <c r="F1130" s="321" t="s">
        <v>155</v>
      </c>
      <c r="G1130" s="251">
        <v>408</v>
      </c>
      <c r="H1130" s="252">
        <v>408</v>
      </c>
    </row>
    <row r="1131" spans="5:11" ht="15" thickBot="1" x14ac:dyDescent="0.35">
      <c r="E1131"/>
      <c r="F1131" s="321" t="s">
        <v>265</v>
      </c>
      <c r="G1131" s="251">
        <v>3.4</v>
      </c>
      <c r="H1131" s="252">
        <v>3.4</v>
      </c>
      <c r="I1131">
        <v>17</v>
      </c>
      <c r="J1131">
        <f>G1131*I1131/1000</f>
        <v>5.7799999999999997E-2</v>
      </c>
    </row>
    <row r="1132" spans="5:11" ht="15" thickBot="1" x14ac:dyDescent="0.35">
      <c r="E1132"/>
      <c r="F1132" s="321" t="s">
        <v>148</v>
      </c>
      <c r="G1132" s="251">
        <v>9</v>
      </c>
      <c r="H1132" s="252">
        <v>9</v>
      </c>
      <c r="I1132">
        <v>610</v>
      </c>
      <c r="J1132">
        <f>G1132*I1132/1000</f>
        <v>5.49</v>
      </c>
    </row>
    <row r="1134" spans="5:11" ht="21" x14ac:dyDescent="0.3">
      <c r="E1134"/>
      <c r="F1134" s="446" t="s">
        <v>404</v>
      </c>
      <c r="K1134" s="279">
        <f>J1145+J1150+J1151+J1153+J1155</f>
        <v>34.916899999999998</v>
      </c>
    </row>
    <row r="1135" spans="5:11" hidden="1" x14ac:dyDescent="0.3">
      <c r="E1135"/>
      <c r="F1135" s="354" t="s">
        <v>129</v>
      </c>
    </row>
    <row r="1136" spans="5:11" hidden="1" x14ac:dyDescent="0.3">
      <c r="E1136"/>
      <c r="K1136"/>
    </row>
    <row r="1137" spans="5:11" hidden="1" x14ac:dyDescent="0.3">
      <c r="E1137"/>
      <c r="F1137" s="325" t="s">
        <v>130</v>
      </c>
      <c r="K1137"/>
    </row>
    <row r="1138" spans="5:11" hidden="1" x14ac:dyDescent="0.3">
      <c r="E1138"/>
      <c r="F1138" s="328" t="s">
        <v>131</v>
      </c>
      <c r="K1138"/>
    </row>
    <row r="1139" spans="5:11" hidden="1" x14ac:dyDescent="0.3">
      <c r="E1139"/>
      <c r="F1139" s="328" t="s">
        <v>132</v>
      </c>
      <c r="K1139"/>
    </row>
    <row r="1140" spans="5:11" hidden="1" x14ac:dyDescent="0.3">
      <c r="E1140"/>
      <c r="F1140" s="354" t="s">
        <v>405</v>
      </c>
      <c r="K1140"/>
    </row>
    <row r="1141" spans="5:11" ht="15.6" thickBot="1" x14ac:dyDescent="0.35">
      <c r="E1141"/>
      <c r="F1141" s="355" t="s">
        <v>273</v>
      </c>
      <c r="K1141"/>
    </row>
    <row r="1142" spans="5:11" ht="15" thickBot="1" x14ac:dyDescent="0.35">
      <c r="E1142"/>
      <c r="F1142" s="320" t="s">
        <v>137</v>
      </c>
      <c r="G1142" s="106" t="s">
        <v>138</v>
      </c>
      <c r="H1142" s="107" t="s">
        <v>139</v>
      </c>
      <c r="K1142"/>
    </row>
    <row r="1143" spans="5:11" ht="15" thickBot="1" x14ac:dyDescent="0.35">
      <c r="E1143"/>
      <c r="F1143" s="321" t="s">
        <v>518</v>
      </c>
      <c r="G1143" s="111"/>
      <c r="H1143" s="112"/>
      <c r="K1143"/>
    </row>
    <row r="1144" spans="5:11" ht="15" thickBot="1" x14ac:dyDescent="0.35">
      <c r="E1144"/>
      <c r="F1144" s="321" t="s">
        <v>371</v>
      </c>
      <c r="G1144" s="111">
        <v>158.5</v>
      </c>
      <c r="H1144" s="112">
        <v>73.75</v>
      </c>
      <c r="K1144"/>
    </row>
    <row r="1145" spans="5:11" ht="15" thickBot="1" x14ac:dyDescent="0.35">
      <c r="E1145"/>
      <c r="F1145" s="321" t="s">
        <v>406</v>
      </c>
      <c r="G1145" s="111">
        <v>126.25</v>
      </c>
      <c r="H1145" s="112">
        <v>73.75</v>
      </c>
      <c r="I1145">
        <v>235.17</v>
      </c>
      <c r="J1145">
        <f>G1145*I1145/1000</f>
        <v>29.690212499999998</v>
      </c>
      <c r="K1145"/>
    </row>
    <row r="1146" spans="5:11" ht="15" hidden="1" thickBot="1" x14ac:dyDescent="0.35">
      <c r="E1146"/>
      <c r="F1146" s="321" t="s">
        <v>372</v>
      </c>
      <c r="G1146" s="111">
        <v>106</v>
      </c>
      <c r="H1146" s="301">
        <v>73.8</v>
      </c>
      <c r="K1146"/>
    </row>
    <row r="1147" spans="5:11" ht="15" hidden="1" thickBot="1" x14ac:dyDescent="0.35">
      <c r="E1147"/>
      <c r="F1147" s="321" t="s">
        <v>407</v>
      </c>
      <c r="G1147" s="111">
        <v>105</v>
      </c>
      <c r="H1147" s="301">
        <v>73.8</v>
      </c>
      <c r="K1147"/>
    </row>
    <row r="1148" spans="5:11" ht="15" hidden="1" thickBot="1" x14ac:dyDescent="0.35">
      <c r="E1148"/>
      <c r="F1148" s="321" t="s">
        <v>373</v>
      </c>
      <c r="G1148" s="111">
        <v>75</v>
      </c>
      <c r="H1148" s="301">
        <v>73.8</v>
      </c>
      <c r="K1148"/>
    </row>
    <row r="1149" spans="5:11" ht="15" thickBot="1" x14ac:dyDescent="0.35">
      <c r="E1149"/>
      <c r="F1149" s="330" t="s">
        <v>408</v>
      </c>
      <c r="G1149" s="116" t="s">
        <v>147</v>
      </c>
      <c r="H1149" s="258" t="s">
        <v>147</v>
      </c>
      <c r="K1149"/>
    </row>
    <row r="1150" spans="5:11" ht="15" thickBot="1" x14ac:dyDescent="0.35">
      <c r="E1150"/>
      <c r="F1150" s="321" t="s">
        <v>278</v>
      </c>
      <c r="G1150" s="111">
        <v>18.75</v>
      </c>
      <c r="H1150" s="112">
        <v>18.75</v>
      </c>
      <c r="I1150">
        <v>50.09</v>
      </c>
      <c r="J1150">
        <f t="shared" ref="J1150:J1156" si="38">G1150*I1150/1000</f>
        <v>0.93918750000000006</v>
      </c>
      <c r="K1150"/>
    </row>
    <row r="1151" spans="5:11" ht="15" thickBot="1" x14ac:dyDescent="0.35">
      <c r="E1151"/>
      <c r="F1151" s="321" t="s">
        <v>279</v>
      </c>
      <c r="G1151" s="111">
        <v>26.25</v>
      </c>
      <c r="H1151" s="112">
        <v>26.25</v>
      </c>
      <c r="J1151">
        <f t="shared" si="38"/>
        <v>0</v>
      </c>
      <c r="K1151"/>
    </row>
    <row r="1152" spans="5:11" ht="15" thickBot="1" x14ac:dyDescent="0.35">
      <c r="E1152"/>
      <c r="F1152" s="321" t="s">
        <v>145</v>
      </c>
      <c r="G1152" s="111">
        <v>26.25</v>
      </c>
      <c r="H1152" s="112">
        <v>26.25</v>
      </c>
    </row>
    <row r="1153" spans="5:11" ht="15" thickBot="1" x14ac:dyDescent="0.35">
      <c r="E1153"/>
      <c r="F1153" s="321" t="s">
        <v>280</v>
      </c>
      <c r="G1153" s="111">
        <v>10</v>
      </c>
      <c r="H1153" s="112">
        <v>10</v>
      </c>
      <c r="I1153">
        <v>200</v>
      </c>
      <c r="J1153">
        <f t="shared" si="38"/>
        <v>2</v>
      </c>
    </row>
    <row r="1154" spans="5:11" ht="15" thickBot="1" x14ac:dyDescent="0.35">
      <c r="E1154"/>
      <c r="F1154" s="330" t="s">
        <v>281</v>
      </c>
      <c r="G1154" s="116" t="s">
        <v>147</v>
      </c>
      <c r="H1154" s="117">
        <v>125</v>
      </c>
    </row>
    <row r="1155" spans="5:11" ht="15" thickBot="1" x14ac:dyDescent="0.35">
      <c r="E1155"/>
      <c r="F1155" s="321" t="s">
        <v>148</v>
      </c>
      <c r="G1155" s="111">
        <v>3.75</v>
      </c>
      <c r="H1155" s="112">
        <v>3.75</v>
      </c>
      <c r="I1155">
        <v>610</v>
      </c>
      <c r="J1155">
        <f t="shared" si="38"/>
        <v>2.2875000000000001</v>
      </c>
    </row>
    <row r="1156" spans="5:11" ht="15" thickBot="1" x14ac:dyDescent="0.35">
      <c r="E1156"/>
      <c r="F1156" s="321" t="s">
        <v>265</v>
      </c>
      <c r="G1156" s="159">
        <v>1.06</v>
      </c>
      <c r="H1156" s="159">
        <v>1.06</v>
      </c>
      <c r="I1156">
        <v>17</v>
      </c>
      <c r="J1156">
        <f t="shared" si="38"/>
        <v>1.8020000000000001E-2</v>
      </c>
    </row>
    <row r="1158" spans="5:11" ht="21" x14ac:dyDescent="0.4">
      <c r="F1158" s="455" t="s">
        <v>509</v>
      </c>
    </row>
    <row r="1159" spans="5:11" ht="22.2" customHeight="1" x14ac:dyDescent="0.3">
      <c r="F1159" s="303" t="s">
        <v>282</v>
      </c>
      <c r="G1159" s="159">
        <v>200</v>
      </c>
      <c r="H1159" s="159">
        <v>200</v>
      </c>
      <c r="I1159">
        <v>60</v>
      </c>
      <c r="K1159" s="432">
        <f t="shared" ref="K1159" si="39">G1159*I1159/1000</f>
        <v>12</v>
      </c>
    </row>
    <row r="1162" spans="5:11" ht="21" x14ac:dyDescent="0.4">
      <c r="F1162" s="455" t="s">
        <v>539</v>
      </c>
      <c r="K1162" s="452"/>
    </row>
    <row r="1163" spans="5:11" ht="15.6" x14ac:dyDescent="0.3">
      <c r="E1163"/>
      <c r="F1163" s="303" t="s">
        <v>14</v>
      </c>
      <c r="G1163" s="461">
        <v>60</v>
      </c>
      <c r="I1163">
        <v>32.630000000000003</v>
      </c>
      <c r="K1163" s="453">
        <f t="shared" ref="K1163" si="40">G1163*I1163/1000</f>
        <v>1.9578000000000002</v>
      </c>
    </row>
    <row r="1164" spans="5:11" ht="15" thickBot="1" x14ac:dyDescent="0.35"/>
    <row r="1165" spans="5:11" ht="21.6" thickBot="1" x14ac:dyDescent="0.45">
      <c r="E1165" s="447" t="s">
        <v>532</v>
      </c>
      <c r="F1165" s="455" t="s">
        <v>537</v>
      </c>
      <c r="K1165" s="448"/>
    </row>
    <row r="1166" spans="5:11" x14ac:dyDescent="0.3">
      <c r="K1166" s="432">
        <f>J1170+J1171+J1172</f>
        <v>9.31</v>
      </c>
    </row>
    <row r="1167" spans="5:11" ht="24.75" customHeight="1" x14ac:dyDescent="0.3">
      <c r="F1167" s="661" t="s">
        <v>284</v>
      </c>
      <c r="G1167" s="662" t="s">
        <v>285</v>
      </c>
      <c r="H1167" s="663"/>
      <c r="K1167"/>
    </row>
    <row r="1168" spans="5:11" x14ac:dyDescent="0.3">
      <c r="F1168" s="661"/>
      <c r="G1168" s="664">
        <v>1</v>
      </c>
      <c r="H1168" s="665"/>
      <c r="K1168"/>
    </row>
    <row r="1169" spans="6:11" x14ac:dyDescent="0.3">
      <c r="F1169" s="661"/>
      <c r="G1169" s="510" t="s">
        <v>138</v>
      </c>
      <c r="H1169" s="510" t="s">
        <v>139</v>
      </c>
      <c r="K1169"/>
    </row>
    <row r="1170" spans="6:11" x14ac:dyDescent="0.3">
      <c r="F1170" s="511" t="s">
        <v>534</v>
      </c>
      <c r="G1170" s="512">
        <v>5</v>
      </c>
      <c r="H1170" s="512">
        <v>5</v>
      </c>
      <c r="I1170">
        <v>420</v>
      </c>
      <c r="J1170">
        <f>G1170*I1170/1000</f>
        <v>2.1</v>
      </c>
      <c r="K1170"/>
    </row>
    <row r="1171" spans="6:11" x14ac:dyDescent="0.3">
      <c r="F1171" s="511" t="s">
        <v>535</v>
      </c>
      <c r="G1171" s="512">
        <v>20</v>
      </c>
      <c r="H1171" s="512">
        <v>20</v>
      </c>
      <c r="I1171">
        <v>73</v>
      </c>
      <c r="J1171">
        <f>G1171*I1171/1000</f>
        <v>1.46</v>
      </c>
      <c r="K1171"/>
    </row>
    <row r="1172" spans="6:11" x14ac:dyDescent="0.3">
      <c r="F1172" s="511" t="s">
        <v>536</v>
      </c>
      <c r="G1172" s="512">
        <v>100</v>
      </c>
      <c r="H1172" s="512">
        <v>100</v>
      </c>
      <c r="I1172">
        <v>57.5</v>
      </c>
      <c r="J1172" s="158">
        <f>G1172*I1172/1000</f>
        <v>5.75</v>
      </c>
      <c r="K1172"/>
    </row>
    <row r="1173" spans="6:11" x14ac:dyDescent="0.3">
      <c r="F1173" s="511" t="s">
        <v>155</v>
      </c>
      <c r="G1173" s="512">
        <v>120</v>
      </c>
      <c r="H1173" s="512">
        <v>120</v>
      </c>
      <c r="K1173"/>
    </row>
    <row r="1174" spans="6:11" x14ac:dyDescent="0.3">
      <c r="F1174" s="513" t="s">
        <v>435</v>
      </c>
      <c r="G1174" s="513" t="s">
        <v>147</v>
      </c>
      <c r="H1174" s="514">
        <v>200</v>
      </c>
      <c r="K1174"/>
    </row>
    <row r="1175" spans="6:11" x14ac:dyDescent="0.3">
      <c r="K1175" s="448"/>
    </row>
    <row r="1176" spans="6:11" x14ac:dyDescent="0.3">
      <c r="K1176" s="448"/>
    </row>
    <row r="1177" spans="6:11" x14ac:dyDescent="0.3">
      <c r="F1177" s="509" t="s">
        <v>528</v>
      </c>
      <c r="G1177">
        <v>65</v>
      </c>
      <c r="I1177">
        <v>16.79</v>
      </c>
      <c r="K1177" s="92">
        <v>16.79</v>
      </c>
    </row>
  </sheetData>
  <mergeCells count="57">
    <mergeCell ref="F1078:J1078"/>
    <mergeCell ref="F1085:J1085"/>
    <mergeCell ref="F1167:F1169"/>
    <mergeCell ref="G1167:H1167"/>
    <mergeCell ref="G1168:H1168"/>
    <mergeCell ref="F997:G997"/>
    <mergeCell ref="F998:G998"/>
    <mergeCell ref="F999:G999"/>
    <mergeCell ref="F1000:G1000"/>
    <mergeCell ref="F1039:F1041"/>
    <mergeCell ref="G1039:H1039"/>
    <mergeCell ref="G1040:H1040"/>
    <mergeCell ref="F996:G996"/>
    <mergeCell ref="G867:H867"/>
    <mergeCell ref="G868:H868"/>
    <mergeCell ref="F929:F931"/>
    <mergeCell ref="G929:H929"/>
    <mergeCell ref="G930:H930"/>
    <mergeCell ref="F969:J969"/>
    <mergeCell ref="G981:H981"/>
    <mergeCell ref="G982:H982"/>
    <mergeCell ref="F993:G993"/>
    <mergeCell ref="F994:G994"/>
    <mergeCell ref="F995:G995"/>
    <mergeCell ref="F760:J760"/>
    <mergeCell ref="G515:H515"/>
    <mergeCell ref="G516:H516"/>
    <mergeCell ref="G638:H638"/>
    <mergeCell ref="G639:H639"/>
    <mergeCell ref="F700:F702"/>
    <mergeCell ref="G700:H700"/>
    <mergeCell ref="G701:H701"/>
    <mergeCell ref="F714:F716"/>
    <mergeCell ref="G714:H714"/>
    <mergeCell ref="G715:H715"/>
    <mergeCell ref="F744:J744"/>
    <mergeCell ref="F751:J751"/>
    <mergeCell ref="F501:J501"/>
    <mergeCell ref="F262:J262"/>
    <mergeCell ref="G275:H275"/>
    <mergeCell ref="G276:H276"/>
    <mergeCell ref="F337:F339"/>
    <mergeCell ref="G337:H337"/>
    <mergeCell ref="G338:H338"/>
    <mergeCell ref="F373:J373"/>
    <mergeCell ref="F380:J380"/>
    <mergeCell ref="F457:F459"/>
    <mergeCell ref="G457:H457"/>
    <mergeCell ref="G458:H458"/>
    <mergeCell ref="F223:F225"/>
    <mergeCell ref="G223:H223"/>
    <mergeCell ref="G224:H224"/>
    <mergeCell ref="F17:J17"/>
    <mergeCell ref="F24:J24"/>
    <mergeCell ref="F148:J148"/>
    <mergeCell ref="G163:H163"/>
    <mergeCell ref="G164:H164"/>
  </mergeCells>
  <hyperlinks>
    <hyperlink ref="F7" r:id="rId1" tooltip="Открыть страницу о продукте" display="https://pbprog.ru/tk/pi-1651"/>
    <hyperlink ref="F8" r:id="rId2" tooltip="Открыть страницу о продукте" display="https://pbprog.ru/tk/pi-484"/>
    <hyperlink ref="F9" r:id="rId3" tooltip="Открыть страницу о продукте" display="https://pbprog.ru/tk/pi-1183"/>
    <hyperlink ref="F10" r:id="rId4" tooltip="Открыть страницу о продукте" display="https://pbprog.ru/tk/pi-39"/>
    <hyperlink ref="F12" r:id="rId5" tooltip="Открыть страницу о продукте" display="https://pbprog.ru/tk/pi-1647"/>
    <hyperlink ref="F14" r:id="rId6" tooltip="Открыть страницу о продукте" display="https://pbprog.ru/tk/pi-1647"/>
    <hyperlink ref="F20" r:id="rId7" tooltip="Открыть страницу о продукте" display="https://pbprog.ru/tk/pi-698"/>
    <hyperlink ref="F21" r:id="rId8" tooltip="Открыть страницу о продукте" display="https://pbprog.ru/tk/pi-39"/>
    <hyperlink ref="F27" r:id="rId9" tooltip="Открыть рецептуру блюда" display="https://pbprog.ru/tk/tu-496"/>
    <hyperlink ref="F28" r:id="rId10" tooltip="Открыть страницу о продукте" display="https://pbprog.ru/tk/pi-1653"/>
    <hyperlink ref="F29" r:id="rId11" tooltip="Открыть страницу о продукте" display="https://pbprog.ru/tk/pi-147"/>
    <hyperlink ref="F30" r:id="rId12" tooltip="Открыть страницу о продукте" display="https://pbprog.ru/tk/pi-39"/>
    <hyperlink ref="F41" r:id="rId13" tooltip="Открыть страницу о продукте" display="https://pbprog.ru/tk/pi-349"/>
    <hyperlink ref="F42" r:id="rId14" tooltip="Открыть страницу о продукте" display="https://pbprog.ru/tk/pi-1800"/>
    <hyperlink ref="F43" r:id="rId15" tooltip="Открыть страницу о продукте" display="https://pbprog.ru/tk/pi-1224"/>
    <hyperlink ref="F44" r:id="rId16" tooltip="Открыть страницу о продукте" display="https://pbprog.ru/tk/pi-153"/>
    <hyperlink ref="F45" r:id="rId17" tooltip="Открыть страницу о продукте" display="https://pbprog.ru/tk/pi-1181"/>
    <hyperlink ref="F50" r:id="rId18" tooltip="Открыть страницу о продукте" display="https://pbprog.ru/tk/pi-102"/>
    <hyperlink ref="F51" r:id="rId19" tooltip="Открыть страницу о продукте" display="https://pbprog.ru/tk/pi-794"/>
    <hyperlink ref="F52" r:id="rId20" tooltip="Открыть страницу о продукте" display="https://pbprog.ru/tk/pi-1742"/>
    <hyperlink ref="F53" r:id="rId21" tooltip="Открыть страницу о продукте" display="https://pbprog.ru/tk/pi-1671"/>
    <hyperlink ref="F54" r:id="rId22" tooltip="Открыть рецептуру блюда" display="https://pbprog.ru/tk/tu-257"/>
    <hyperlink ref="F55" r:id="rId23" tooltip="Открыть страницу о продукте" display="https://pbprog.ru/tk/pi-791"/>
    <hyperlink ref="F56" r:id="rId24" tooltip="Открыть страницу о продукте" display="https://pbprog.ru/tk/pi-1179"/>
    <hyperlink ref="F57" r:id="rId25" tooltip="Открыть страницу о продукте" display="https://pbprog.ru/tk/pi-153"/>
    <hyperlink ref="F58" r:id="rId26" tooltip="Открыть страницу о продукте" display="https://pbprog.ru/tk/pi-1181"/>
    <hyperlink ref="F60" r:id="rId27" tooltip="Открыть страницу о продукте" display="https://pbprog.ru/tk/pi-1666"/>
    <hyperlink ref="F61" r:id="rId28" tooltip="Открыть страницу о продукте" display="https://pbprog.ru/tk/pi-1636"/>
    <hyperlink ref="F62" r:id="rId29" tooltip="Открыть страницу о продукте" display="https://pbprog.ru/tk/pi-39"/>
    <hyperlink ref="F63" r:id="rId30" tooltip="Открыть страницу о продукте" display="https://pbprog.ru/tk/pi-1741"/>
    <hyperlink ref="F64" r:id="rId31" tooltip="Открыть страницу о продукте" display="https://pbprog.ru/tk/pi-327"/>
    <hyperlink ref="F70" r:id="rId32" display="javascript:void(0);"/>
    <hyperlink ref="F73" r:id="rId33" tooltip="Открыть страницу о продукте" display="https://pbprog.ru/tk/pi-1204"/>
    <hyperlink ref="F74" r:id="rId34" tooltip="Открыть страницу о продукте" display="https://pbprog.ru/tk/pi-39"/>
    <hyperlink ref="F76" r:id="rId35" tooltip="Открыть страницу о продукте" display="https://pbprog.ru/tk/pi-1647"/>
    <hyperlink ref="F82" r:id="rId36" display="javascript:void(0);"/>
    <hyperlink ref="F85" r:id="rId37" tooltip="Открыть страницу о продукте" display="https://pbprog.ru/tk/pi-44"/>
    <hyperlink ref="F86" r:id="rId38" tooltip="Открыть страницу о продукте" display="https://pbprog.ru/tk/pi-981"/>
    <hyperlink ref="F87" r:id="rId39" tooltip="Открыть страницу о продукте" display="https://pbprog.ru/tk/pi-345"/>
    <hyperlink ref="F89" r:id="rId40" tooltip="Открыть страницу о продукте" display="https://pbprog.ru/tk/pi-804"/>
    <hyperlink ref="F90" r:id="rId41" tooltip="Открыть страницу о продукте" display="https://pbprog.ru/tk/pi-187"/>
    <hyperlink ref="F91" r:id="rId42" tooltip="Открыть страницу о продукте" display="https://pbprog.ru/tk/pi-39"/>
    <hyperlink ref="F92" r:id="rId43" tooltip="Открыть страницу о продукте" display="https://pbprog.ru/tk/pi-1641"/>
    <hyperlink ref="F94" r:id="rId44" tooltip="Открыть страницу о продукте" display="https://pbprog.ru/tk/pi-1647"/>
    <hyperlink ref="F138" r:id="rId45" display="javascript:void(0);"/>
    <hyperlink ref="F142" r:id="rId46" tooltip="Открыть страницу о продукте" display="https://pbprog.ru/tk/pi-698"/>
    <hyperlink ref="F143" r:id="rId47" tooltip="Открыть страницу о продукте" display="https://pbprog.ru/tk/pi-39"/>
    <hyperlink ref="F144" r:id="rId48" tooltip="Открыть страницу о продукте" display="https://pbprog.ru/tk/pi-1653"/>
    <hyperlink ref="F145" r:id="rId49" tooltip="Открыть страницу о продукте" display="https://pbprog.ru/tk/pi-39"/>
    <hyperlink ref="F151" r:id="rId50" tooltip="Открыть страницу о продукте" display="https://pbprog.ru/tk/pi-1647"/>
    <hyperlink ref="F152" r:id="rId51" tooltip="Открыть страницу о продукте" display="https://pbprog.ru/tk/pi-1753"/>
    <hyperlink ref="F153" r:id="rId52" tooltip="Открыть страницу о продукте" display="https://pbprog.ru/tk/pi-805"/>
    <hyperlink ref="F154" r:id="rId53" tooltip="Открыть страницу о продукте" display="https://pbprog.ru/tk/pi-369"/>
    <hyperlink ref="F174" r:id="rId54" display="javascript:void(0);"/>
    <hyperlink ref="F177" r:id="rId55" tooltip="Открыть страницу о продукте" display="https://pbprog.ru/tk/pi-95"/>
    <hyperlink ref="F178" r:id="rId56" tooltip="Открыть страницу о продукте" display="https://pbprog.ru/tk/pi-102"/>
    <hyperlink ref="F179" r:id="rId57" tooltip="Открыть страницу о продукте" display="https://pbprog.ru/tk/pi-1179"/>
    <hyperlink ref="F180" r:id="rId58" tooltip="Открыть страницу о продукте" display="https://pbprog.ru/tk/pi-153"/>
    <hyperlink ref="F181" r:id="rId59" tooltip="Открыть страницу о продукте" display="https://pbprog.ru/tk/pi-1642"/>
    <hyperlink ref="F182" r:id="rId60" tooltip="Открыть страницу о продукте" display="https://pbprog.ru/tk/pi-1181"/>
    <hyperlink ref="F183" r:id="rId61" tooltip="Открыть страницу о продукте" display="https://pbprog.ru/tk/pi-1637"/>
    <hyperlink ref="F184" r:id="rId62" tooltip="Открыть страницу о продукте" display="https://pbprog.ru/tk/pi-1636"/>
    <hyperlink ref="F185" r:id="rId63" tooltip="Открыть страницу о продукте" display="https://pbprog.ru/tk/pi-39"/>
    <hyperlink ref="F192" r:id="rId64" tooltip="Открыть страницу о продукте" display="https://pbprog.ru/databases/foodstuffsschp/4/152.php"/>
    <hyperlink ref="F193" r:id="rId65" tooltip="Открыть страницу о продукте" display="https://pbprog.ru/databases/foodstuffsschp/4/152.php"/>
    <hyperlink ref="F194" r:id="rId66" tooltip="Открыть страницу о продукте" display="https://pbprog.ru/databases/foodstuffsschp/10/8.php"/>
    <hyperlink ref="F197" r:id="rId67" tooltip="Открыть страницу о продукте" display="https://pbprog.ru/databases/foodstuffsschp/12/314.php"/>
    <hyperlink ref="F198" r:id="rId68" tooltip="Открыть страницу о продукте" display="https://pbprog.ru/databases/foodstuffsschp/12/5.php"/>
    <hyperlink ref="F199" r:id="rId69" tooltip="Открыть страницу о продукте" display="https://pbprog.ru/databases/foodstuffsschp/9/19.php"/>
    <hyperlink ref="F200" r:id="rId70" tooltip="Открыть страницу о продукте" display="https://pbprog.ru/databases/foodstuffsschp/10/8.php"/>
    <hyperlink ref="F201" r:id="rId71" tooltip="Открыть страницу о продукте" display="https://pbprog.ru/databases/foodstuffsschp/13/118.php"/>
    <hyperlink ref="F206" r:id="rId72" tooltip="Открыть страницу о продукте" display="https://pbprog.ru/tk/pi-1643"/>
    <hyperlink ref="F207" r:id="rId73" tooltip="Открыть страницу о продукте" display="https://pbprog.ru/tk/pi-396"/>
    <hyperlink ref="F208" r:id="rId74" tooltip="Открыть страницу о продукте" display="https://pbprog.ru/tk/pi-61"/>
    <hyperlink ref="F209" r:id="rId75" tooltip="Открыть страницу о продукте" display="https://pbprog.ru/tk/pi-139"/>
    <hyperlink ref="F210" r:id="rId76" tooltip="Открыть страницу о продукте" display="https://pbprog.ru/tk/pi-689"/>
    <hyperlink ref="F211" r:id="rId77" tooltip="Открыть страницу о продукте" display="https://pbprog.ru/tk/pi-78"/>
    <hyperlink ref="F213" r:id="rId78" tooltip="Открыть страницу о продукте" display="https://pbprog.ru/tk/pi-1653"/>
    <hyperlink ref="F214" r:id="rId79" tooltip="Открыть страницу о продукте" display="https://pbprog.ru/tk/pi-148"/>
    <hyperlink ref="F215" r:id="rId80" tooltip="Открыть страницу о продукте" display="https://pbprog.ru/tk/pi-39"/>
    <hyperlink ref="F242" r:id="rId81" tooltip="Открыть страницу о продукте" display="https://pbprog.ru/tk/pi-253"/>
    <hyperlink ref="F243" r:id="rId82" tooltip="Открыть страницу о продукте" display="https://pbprog.ru/tk/pi-1651"/>
    <hyperlink ref="F244" r:id="rId83" tooltip="Открыть страницу о продукте" display="https://pbprog.ru/tk/pi-1159"/>
    <hyperlink ref="F245" r:id="rId84" tooltip="Открыть страницу о продукте" display="https://pbprog.ru/tk/pi-39"/>
    <hyperlink ref="F246" r:id="rId85" tooltip="Открыть страницу о продукте" display="https://pbprog.ru/tk/pi-1275"/>
    <hyperlink ref="F247" r:id="rId86" tooltip="Открыть страницу о продукте" display="https://pbprog.ru/tk/pi-1653"/>
    <hyperlink ref="F248" r:id="rId87" tooltip="Открыть страницу о продукте" display="https://pbprog.ru/tk/pi-327"/>
    <hyperlink ref="F249" r:id="rId88" tooltip="Открыть страницу о продукте" display="https://pbprog.ru/tk/pi-244"/>
    <hyperlink ref="F114" r:id="rId89" display="javascript:void(0);"/>
    <hyperlink ref="F120" r:id="rId90" tooltip="Открыть страницу о продукте" display="https://pbprog.ru/tk/pi-1620"/>
    <hyperlink ref="F121" r:id="rId91" tooltip="Открыть страницу о продукте" display="https://pbprog.ru/tk/pi-166"/>
    <hyperlink ref="F123" r:id="rId92" tooltip="Открыть страницу о продукте" display="https://pbprog.ru/tk/pi-39"/>
    <hyperlink ref="F124" r:id="rId93" tooltip="Открыть страницу о продукте" display="https://pbprog.ru/tk/pi-1159"/>
    <hyperlink ref="F125" r:id="rId94" tooltip="Открыть страницу о продукте" display="https://pbprog.ru/tk/pi-1651"/>
    <hyperlink ref="F126" r:id="rId95" tooltip="Открыть страницу о продукте" display="https://pbprog.ru/tk/pi-1653"/>
    <hyperlink ref="F128" r:id="rId96" tooltip="Открыть страницу о продукте" display="https://pbprog.ru/tk/pi-1335"/>
    <hyperlink ref="F129" r:id="rId97" tooltip="Открыть страницу о продукте" display="https://pbprog.ru/tk/pi-471"/>
    <hyperlink ref="F130" r:id="rId98" tooltip="Открыть страницу о продукте" display="https://pbprog.ru/tk/pi-1647"/>
    <hyperlink ref="F284" r:id="rId99" tooltip="Открыть страницу о продукте" display="https://pbprog.ru/tk/pi-244"/>
    <hyperlink ref="F285" r:id="rId100" tooltip="Открыть рецептуру блюда" display="https://pbprog.ru/tk/t1-35"/>
    <hyperlink ref="F286" r:id="rId101" tooltip="Открыть страницу о продукте" display="https://pbprog.ru/tk/pi-39"/>
    <hyperlink ref="F287" r:id="rId102" tooltip="Открыть страницу о продукте" display="https://pbprog.ru/tk/pi-102"/>
    <hyperlink ref="F288" r:id="rId103" tooltip="Открыть страницу о продукте" display="https://pbprog.ru/tk/pi-229"/>
    <hyperlink ref="F289" r:id="rId104" tooltip="Открыть страницу о продукте" display="https://pbprog.ru/tk/pi-206"/>
    <hyperlink ref="F290" r:id="rId105" tooltip="Открыть страницу о продукте" display="https://pbprog.ru/tk/pi-480"/>
    <hyperlink ref="F291" r:id="rId106" tooltip="Открыть страницу о продукте" display="https://pbprog.ru/tk/pi-166"/>
    <hyperlink ref="F292" r:id="rId107" tooltip="Открыть страницу о продукте" display="https://pbprog.ru/tk/pi-265"/>
    <hyperlink ref="F293" r:id="rId108" tooltip="Открыть страницу о продукте" display="https://pbprog.ru/tk/pi-256"/>
    <hyperlink ref="F294" r:id="rId109" tooltip="Открыть страницу о продукте" display="https://pbprog.ru/tk/pi-42"/>
    <hyperlink ref="F295" r:id="rId110" tooltip="Открыть страницу о продукте" display="https://pbprog.ru/tk/pi-964"/>
    <hyperlink ref="F296" r:id="rId111" tooltip="Открыть страницу о продукте" display="https://pbprog.ru/tk/pi-153"/>
    <hyperlink ref="F307" r:id="rId112" tooltip="Открыть страницу о продукте" display="https://pbprog.ru/tk/pi-1219"/>
    <hyperlink ref="F308" r:id="rId113" tooltip="Открыть страницу о продукте" display="https://pbprog.ru/tk/pi-39"/>
    <hyperlink ref="F309" r:id="rId114" tooltip="Открыть страницу о продукте" display="https://pbprog.ru/tk/pi-327"/>
    <hyperlink ref="F310" r:id="rId115" tooltip="Открыть страницу о продукте" display="https://pbprog.ru/tk/pi-1647"/>
    <hyperlink ref="F317" r:id="rId116" display="javascript:void(0);"/>
    <hyperlink ref="F322" r:id="rId117" tooltip="Открыть страницу о продукте" display="https://pbprog.ru/tk/pi-562"/>
    <hyperlink ref="F323" r:id="rId118" tooltip="Открыть страницу о продукте" display="https://pbprog.ru/tk/pi-561"/>
    <hyperlink ref="F324" r:id="rId119" tooltip="Открыть страницу о продукте" display="https://pbprog.ru/tk/pi-563"/>
    <hyperlink ref="F325" r:id="rId120" tooltip="Открыть страницу о продукте" display="https://pbprog.ru/tk/pi-564"/>
    <hyperlink ref="F326" r:id="rId121" tooltip="Открыть страницу о продукте" display="https://pbprog.ru/tk/pi-565"/>
    <hyperlink ref="F327" r:id="rId122" tooltip="Открыть страницу о продукте" display="https://pbprog.ru/tk/pi-571"/>
    <hyperlink ref="F328" r:id="rId123" tooltip="Открыть страницу о продукте" display="https://pbprog.ru/tk/pi-573"/>
    <hyperlink ref="F329" r:id="rId124" tooltip="Открыть страницу о продукте" display="https://pbprog.ru/tk/pi-1181"/>
    <hyperlink ref="F330" r:id="rId125" tooltip="Открыть страницу о продукте" display="https://pbprog.ru/tk/pi-153"/>
    <hyperlink ref="F331" r:id="rId126" tooltip="Открыть страницу о продукте" display="https://pbprog.ru/tk/pi-1642"/>
    <hyperlink ref="F332" r:id="rId127" tooltip="Открыть страницу о продукте" display="https://pbprog.ru/tk/pi-1182"/>
    <hyperlink ref="F362" r:id="rId128" display="javascript:void(0);"/>
    <hyperlink ref="F365" r:id="rId129" tooltip="Открыть страницу о продукте" display="https://pbprog.ru/tk/pi-166"/>
    <hyperlink ref="F366" r:id="rId130" tooltip="Открыть страницу о продукте" display="https://pbprog.ru/tk/pi-1183"/>
    <hyperlink ref="F367" r:id="rId131" tooltip="Открыть страницу о продукте" display="https://pbprog.ru/tk/pi-39"/>
    <hyperlink ref="F368" r:id="rId132" tooltip="Открыть страницу о продукте" display="https://pbprog.ru/tk/pi-1653"/>
    <hyperlink ref="F370" r:id="rId133" tooltip="Открыть страницу о продукте" display="https://pbprog.ru/tk/pi-1647"/>
    <hyperlink ref="F402" r:id="rId134" tooltip="Открыть страницу о продукте" display="https://pbprog.ru/tk/pi-349"/>
    <hyperlink ref="F403" r:id="rId135" tooltip="Открыть страницу о продукте" display="https://pbprog.ru/tk/pi-1800"/>
    <hyperlink ref="F404" r:id="rId136" tooltip="Открыть страницу о продукте" display="https://pbprog.ru/tk/pi-1224"/>
    <hyperlink ref="F405" r:id="rId137" tooltip="Открыть страницу о продукте" display="https://pbprog.ru/tk/pi-153"/>
    <hyperlink ref="F406" r:id="rId138" tooltip="Открыть страницу о продукте" display="https://pbprog.ru/tk/pi-1181"/>
    <hyperlink ref="F429" r:id="rId139" tooltip="Открыть страницу о продукте" display="https://pbprog.ru/tk/pi-102"/>
    <hyperlink ref="F430" r:id="rId140" tooltip="Открыть страницу о продукте" display="https://pbprog.ru/tk/pi-187"/>
    <hyperlink ref="F433" r:id="rId141" tooltip="Открыть страницу о продукте" display="https://pbprog.ru/tk/pi-1647"/>
    <hyperlink ref="F438" r:id="rId142" tooltip="Открыть страницу о продукте" display="https://pbprog.ru/tk/pi-176"/>
    <hyperlink ref="F439" r:id="rId143" tooltip="Открыть страницу о продукте" display="https://pbprog.ru/tk/pi-39"/>
    <hyperlink ref="F440" r:id="rId144" tooltip="Открыть страницу о продукте" display="https://pbprog.ru/tk/pi-964"/>
    <hyperlink ref="F441" r:id="rId145" tooltip="Открыть страницу о продукте" display="https://pbprog.ru/tk/pi-153"/>
    <hyperlink ref="F442" r:id="rId146" tooltip="Открыть страницу о продукте" display="https://pbprog.ru/tk/pi-244"/>
    <hyperlink ref="F443" r:id="rId147" tooltip="Открыть страницу о продукте" display="https://pbprog.ru/tk/pi-1653"/>
    <hyperlink ref="F444" r:id="rId148" tooltip="Открыть страницу о продукте" display="https://pbprog.ru/tk/pi-1184"/>
    <hyperlink ref="F481" r:id="rId149" tooltip="Открыть страницу о продукте" display="https://pbprog.ru/tk/pi-266"/>
    <hyperlink ref="F482" r:id="rId150" tooltip="Открыть страницу о продукте" display="https://pbprog.ru/tk/pi-1183"/>
    <hyperlink ref="F483" r:id="rId151" tooltip="Открыть страницу о продукте" display="https://pbprog.ru/tk/pi-39"/>
    <hyperlink ref="F484" r:id="rId152" tooltip="Открыть страницу о продукте" display="https://pbprog.ru/tk/pi-1653"/>
    <hyperlink ref="F485" r:id="rId153" tooltip="Открыть страницу о продукте" display="https://pbprog.ru/tk/pi-1184"/>
    <hyperlink ref="F487" r:id="rId154" tooltip="Открыть страницу о продукте" display="https://pbprog.ru/tk/pi-1647"/>
    <hyperlink ref="F523" r:id="rId155" tooltip="Открыть страницу о продукте" display="https://pbprog.ru/tk/pi-284"/>
    <hyperlink ref="F524" r:id="rId156" tooltip="Открыть страницу о продукте" display="https://pbprog.ru/tk/pi-95"/>
    <hyperlink ref="F525" r:id="rId157" tooltip="Открыть страницу о продукте" display="https://pbprog.ru/tk/pi-97"/>
    <hyperlink ref="F526" r:id="rId158" tooltip="Открыть страницу о продукте" display="https://pbprog.ru/tk/pi-102"/>
    <hyperlink ref="F527" r:id="rId159" tooltip="Открыть страницу о продукте" display="https://pbprog.ru/tk/pi-1179"/>
    <hyperlink ref="F528" r:id="rId160" tooltip="Открыть страницу о продукте" display="https://pbprog.ru/tk/pi-153"/>
    <hyperlink ref="F529" r:id="rId161" tooltip="Открыть страницу о продукте" display="https://pbprog.ru/tk/pi-1181"/>
    <hyperlink ref="F530" r:id="rId162" tooltip="Открыть страницу о продукте" display="https://pbprog.ru/tk/pi-1653"/>
    <hyperlink ref="F531" r:id="rId163" tooltip="Открыть страницу о продукте" display="https://pbprog.ru/tk/pi-1642"/>
    <hyperlink ref="F532" r:id="rId164" tooltip="Открыть страницу о продукте" display="https://pbprog.ru/tk/pi-39"/>
    <hyperlink ref="F533" r:id="rId165" tooltip="Открыть страницу о продукте" display="https://pbprog.ru/tk/pi-1637"/>
    <hyperlink ref="F537" r:id="rId166" tooltip="Открыть страницу о продукте" display="https://pbprog.ru/tk/pi-1204"/>
    <hyperlink ref="F538" r:id="rId167" tooltip="Открыть страницу о продукте" display="https://pbprog.ru/tk/pi-39"/>
    <hyperlink ref="F540" r:id="rId168" tooltip="Открыть страницу о продукте" display="https://pbprog.ru/tk/pi-1647"/>
    <hyperlink ref="F545" r:id="rId169" display="javascript:void(0);"/>
    <hyperlink ref="F553" r:id="rId170" tooltip="Открыть страницу о продукте" display="https://pbprog.ru/tk/pi-557"/>
    <hyperlink ref="F554" r:id="rId171" tooltip="Открыть страницу о продукте" display="https://pbprog.ru/tk/pi-558"/>
    <hyperlink ref="F555" r:id="rId172" tooltip="Открыть страницу о продукте" display="https://pbprog.ru/tk/pi-559"/>
    <hyperlink ref="F556" r:id="rId173" tooltip="Открыть страницу о продукте" display="https://pbprog.ru/tk/pi-571"/>
    <hyperlink ref="F557" r:id="rId174" tooltip="Открыть страницу о продукте" display="https://pbprog.ru/tk/pi-573"/>
    <hyperlink ref="F558" r:id="rId175" tooltip="Открыть страницу о продукте" display="https://pbprog.ru/tk/pi-577"/>
    <hyperlink ref="F559" r:id="rId176" tooltip="Открыть страницу о продукте" display="https://pbprog.ru/tk/pi-578"/>
    <hyperlink ref="F560" r:id="rId177" tooltip="Открыть страницу о продукте" display="https://pbprog.ru/tk/pi-1179"/>
    <hyperlink ref="F561" r:id="rId178" tooltip="Открыть страницу о продукте" display="https://pbprog.ru/tk/pi-153"/>
    <hyperlink ref="F562" r:id="rId179" tooltip="Открыть страницу о продукте" display="https://pbprog.ru/tk/pi-1181"/>
    <hyperlink ref="F563" r:id="rId180" tooltip="Открыть страницу о продукте" display="https://pbprog.ru/tk/pi-1642"/>
    <hyperlink ref="F564" r:id="rId181" tooltip="Открыть страницу о продукте" display="https://pbprog.ru/tk/pi-1182"/>
    <hyperlink ref="F648" r:id="rId182" display="javascript:void(0);"/>
    <hyperlink ref="F651" r:id="rId183" tooltip="Открыть страницу о продукте" display="https://pbprog.ru/tk/pi-95"/>
    <hyperlink ref="F652" r:id="rId184" tooltip="Открыть страницу о продукте" display="https://pbprog.ru/tk/pi-102"/>
    <hyperlink ref="F653" r:id="rId185" tooltip="Открыть страницу о продукте" display="https://pbprog.ru/tk/pi-1179"/>
    <hyperlink ref="F654" r:id="rId186" tooltip="Открыть страницу о продукте" display="https://pbprog.ru/tk/pi-153"/>
    <hyperlink ref="F655" r:id="rId187" tooltip="Открыть страницу о продукте" display="https://pbprog.ru/tk/pi-1642"/>
    <hyperlink ref="F656" r:id="rId188" tooltip="Открыть страницу о продукте" display="https://pbprog.ru/tk/pi-1181"/>
    <hyperlink ref="F657" r:id="rId189" tooltip="Открыть страницу о продукте" display="https://pbprog.ru/tk/pi-1637"/>
    <hyperlink ref="F658" r:id="rId190" tooltip="Открыть страницу о продукте" display="https://pbprog.ru/tk/pi-1636"/>
    <hyperlink ref="F659" r:id="rId191" tooltip="Открыть страницу о продукте" display="https://pbprog.ru/tk/pi-39"/>
    <hyperlink ref="F664" r:id="rId192" tooltip="Открыть страницу о продукте" display="https://pbprog.ru/tk/pi-1219"/>
    <hyperlink ref="F665" r:id="rId193" tooltip="Открыть страницу о продукте" display="https://pbprog.ru/tk/pi-39"/>
    <hyperlink ref="F666" r:id="rId194" tooltip="Открыть страницу о продукте" display="https://pbprog.ru/tk/pi-327"/>
    <hyperlink ref="F667" r:id="rId195" tooltip="Открыть страницу о продукте" display="https://pbprog.ru/tk/pi-1647"/>
    <hyperlink ref="F674" r:id="rId196" display="javascript:void(0);"/>
    <hyperlink ref="F677" r:id="rId197" tooltip="Открыть страницу о продукте" display="https://pbprog.ru/tk/pi-941"/>
    <hyperlink ref="F678" r:id="rId198" tooltip="Открыть страницу о продукте" display="https://pbprog.ru/tk/pi-931"/>
    <hyperlink ref="F679" r:id="rId199" tooltip="Открыть страницу о продукте" display="https://pbprog.ru/tk/pi-1794"/>
    <hyperlink ref="F680" r:id="rId200" tooltip="Открыть страницу о продукте" display="https://pbprog.ru/tk/pi-743"/>
    <hyperlink ref="F682" r:id="rId201" tooltip="Открыть рецептуру блюда" display="https://pbprog.ru/tk/t1-519"/>
    <hyperlink ref="F683" r:id="rId202" tooltip="Открыть рецептуру блюда" display="https://pbprog.ru/tk/t1-520"/>
    <hyperlink ref="F684" r:id="rId203" tooltip="Открыть рецептуру блюда" display="https://pbprog.ru/tk/t1-521"/>
    <hyperlink ref="F689" r:id="rId204" display="javascript:void(0);"/>
    <hyperlink ref="F692" r:id="rId205" tooltip="Открыть страницу о продукте" display="https://pbprog.ru/tk/pi-1335"/>
    <hyperlink ref="F693" r:id="rId206" tooltip="Открыть страницу о продукте" display="https://pbprog.ru/tk/pi-255"/>
    <hyperlink ref="F694" r:id="rId207" tooltip="Открыть страницу о продукте" display="https://pbprog.ru/tk/pi-39"/>
    <hyperlink ref="F695" r:id="rId208" tooltip="Открыть страницу о продукте" display="https://pbprog.ru/tk/pi-727"/>
    <hyperlink ref="F697" r:id="rId209" tooltip="Открыть страницу о продукте" display="https://pbprog.ru/tk/pi-327"/>
    <hyperlink ref="F733" r:id="rId210" display="javascript:void(0);"/>
    <hyperlink ref="F736" r:id="rId211" tooltip="Открыть страницу о продукте" display="https://pbprog.ru/tk/pi-1206"/>
    <hyperlink ref="F737" r:id="rId212" tooltip="Открыть страницу о продукте" display="https://pbprog.ru/tk/pi-39"/>
    <hyperlink ref="F738" r:id="rId213" tooltip="Открыть страницу о продукте" display="https://pbprog.ru/tk/pi-1183"/>
    <hyperlink ref="F739" r:id="rId214" tooltip="Открыть страницу о продукте" display="https://pbprog.ru/tk/pi-1653"/>
    <hyperlink ref="F741" r:id="rId215" tooltip="Открыть страницу о продукте" display="https://pbprog.ru/tk/pi-1647"/>
    <hyperlink ref="F782" r:id="rId216" tooltip="Открыть страницу о продукте" display="https://pbprog.ru/tk/pi-244"/>
    <hyperlink ref="F783" r:id="rId217" tooltip="Открыть рецептуру блюда" display="https://pbprog.ru/tk/t1-35"/>
    <hyperlink ref="F784" r:id="rId218" tooltip="Открыть страницу о продукте" display="https://pbprog.ru/tk/pi-39"/>
    <hyperlink ref="F785" r:id="rId219" tooltip="Открыть страницу о продукте" display="https://pbprog.ru/tk/pi-102"/>
    <hyperlink ref="F786" r:id="rId220" tooltip="Открыть страницу о продукте" display="https://pbprog.ru/tk/pi-229"/>
    <hyperlink ref="F787" r:id="rId221" tooltip="Открыть страницу о продукте" display="https://pbprog.ru/tk/pi-206"/>
    <hyperlink ref="F788" r:id="rId222" tooltip="Открыть страницу о продукте" display="https://pbprog.ru/tk/pi-480"/>
    <hyperlink ref="F789" r:id="rId223" tooltip="Открыть страницу о продукте" display="https://pbprog.ru/tk/pi-166"/>
    <hyperlink ref="F790" r:id="rId224" tooltip="Открыть страницу о продукте" display="https://pbprog.ru/tk/pi-265"/>
    <hyperlink ref="F791" r:id="rId225" tooltip="Открыть страницу о продукте" display="https://pbprog.ru/tk/pi-256"/>
    <hyperlink ref="F792" r:id="rId226" tooltip="Открыть страницу о продукте" display="https://pbprog.ru/tk/pi-42"/>
    <hyperlink ref="F793" r:id="rId227" tooltip="Открыть страницу о продукте" display="https://pbprog.ru/tk/pi-964"/>
    <hyperlink ref="F794" r:id="rId228" tooltip="Открыть страницу о продукте" display="https://pbprog.ru/tk/pi-153"/>
    <hyperlink ref="F810" r:id="rId229" tooltip="Открыть страницу о продукте" display="https://pbprog.ru/tk/pi-176"/>
    <hyperlink ref="F811" r:id="rId230" tooltip="Открыть страницу о продукте" display="https://pbprog.ru/tk/pi-805"/>
    <hyperlink ref="F812" r:id="rId231" tooltip="Открыть страницу о продукте" display="https://pbprog.ru/tk/pi-1651"/>
    <hyperlink ref="F813" r:id="rId232" tooltip="Открыть страницу о продукте" display="https://pbprog.ru/tk/pi-1184"/>
    <hyperlink ref="F814" r:id="rId233" tooltip="Открыть страницу о продукте" display="https://pbprog.ru/tk/pi-834"/>
    <hyperlink ref="F876" r:id="rId234" tooltip="Открыть страницу о продукте" display="https://pbprog.ru/tk/pi-102"/>
    <hyperlink ref="F877" r:id="rId235" tooltip="Открыть страницу о продукте" display="https://pbprog.ru/tk/pi-794"/>
    <hyperlink ref="F878" r:id="rId236" tooltip="Открыть страницу о продукте" display="https://pbprog.ru/tk/pi-1742"/>
    <hyperlink ref="F879" r:id="rId237" tooltip="Открыть страницу о продукте" display="https://pbprog.ru/tk/pi-1671"/>
    <hyperlink ref="F880" r:id="rId238" tooltip="Открыть рецептуру блюда" display="https://pbprog.ru/tk/tu-257"/>
    <hyperlink ref="F881" r:id="rId239" tooltip="Открыть страницу о продукте" display="https://pbprog.ru/tk/pi-791"/>
    <hyperlink ref="F882" r:id="rId240" tooltip="Открыть страницу о продукте" display="https://pbprog.ru/tk/pi-1179"/>
    <hyperlink ref="F884" r:id="rId241" tooltip="Открыть страницу о продукте" display="https://pbprog.ru/tk/pi-153"/>
    <hyperlink ref="F885" r:id="rId242" tooltip="Открыть страницу о продукте" display="https://pbprog.ru/tk/pi-1181"/>
    <hyperlink ref="F886" r:id="rId243" tooltip="Открыть рецептуру блюда" display="https://pbprog.ru/tk/tu-43"/>
    <hyperlink ref="F887" r:id="rId244" tooltip="Открыть страницу о продукте" display="https://pbprog.ru/tk/pi-1666"/>
    <hyperlink ref="F888" r:id="rId245" tooltip="Открыть страницу о продукте" display="https://pbprog.ru/tk/pi-1636"/>
    <hyperlink ref="F889" r:id="rId246" tooltip="Открыть страницу о продукте" display="https://pbprog.ru/tk/pi-39"/>
    <hyperlink ref="F890" r:id="rId247" tooltip="Открыть страницу о продукте" display="https://pbprog.ru/tk/pi-1741"/>
    <hyperlink ref="F891" r:id="rId248" tooltip="Открыть страницу о продукте" display="https://pbprog.ru/tk/pi-327"/>
    <hyperlink ref="F989" r:id="rId249" display="http://pbprog.ru/products/programs.php?SECTION_ID=122&amp;ELEMENT_ID=555"/>
    <hyperlink ref="F1007" r:id="rId250" display="javascript:void(0);"/>
    <hyperlink ref="F1010" r:id="rId251" tooltip="Открыть страницу о продукте" display="https://pbprog.ru/tk/pi-1204"/>
    <hyperlink ref="F1011" r:id="rId252" tooltip="Открыть страницу о продукте" display="https://pbprog.ru/tk/pi-39"/>
    <hyperlink ref="F1013" r:id="rId253" tooltip="Открыть страницу о продукте" display="https://pbprog.ru/tk/pi-1647"/>
    <hyperlink ref="F1019" r:id="rId254" display="javascript:void(0);"/>
    <hyperlink ref="F1024" r:id="rId255" tooltip="Открыть страницу о продукте" display="https://pbprog.ru/tk/pi-562"/>
    <hyperlink ref="F1025" r:id="rId256" tooltip="Открыть страницу о продукте" display="https://pbprog.ru/tk/pi-561"/>
    <hyperlink ref="F1026" r:id="rId257" tooltip="Открыть страницу о продукте" display="https://pbprog.ru/tk/pi-563"/>
    <hyperlink ref="F1027" r:id="rId258" tooltip="Открыть страницу о продукте" display="https://pbprog.ru/tk/pi-564"/>
    <hyperlink ref="F1028" r:id="rId259" tooltip="Открыть страницу о продукте" display="https://pbprog.ru/tk/pi-565"/>
    <hyperlink ref="F1029" r:id="rId260" tooltip="Открыть страницу о продукте" display="https://pbprog.ru/tk/pi-571"/>
    <hyperlink ref="F1030" r:id="rId261" tooltip="Открыть страницу о продукте" display="https://pbprog.ru/tk/pi-573"/>
    <hyperlink ref="F1031" r:id="rId262" tooltip="Открыть страницу о продукте" display="https://pbprog.ru/tk/pi-1181"/>
    <hyperlink ref="F1032" r:id="rId263" tooltip="Открыть страницу о продукте" display="https://pbprog.ru/tk/pi-153"/>
    <hyperlink ref="F1033" r:id="rId264" tooltip="Открыть страницу о продукте" display="https://pbprog.ru/tk/pi-1642"/>
    <hyperlink ref="F1034" r:id="rId265" tooltip="Открыть страницу о продукте" display="https://pbprog.ru/tk/pi-1182"/>
    <hyperlink ref="F1063" r:id="rId266" display="javascript:void(0);"/>
    <hyperlink ref="F1068" r:id="rId267" tooltip="Открыть страницу о продукте" display="https://pbprog.ru/tk/pi-266"/>
    <hyperlink ref="F1069" r:id="rId268" tooltip="Открыть страницу о продукте" display="https://pbprog.ru/tk/pi-1183"/>
    <hyperlink ref="F1070" r:id="rId269" tooltip="Открыть страницу о продукте" display="https://pbprog.ru/tk/pi-39"/>
    <hyperlink ref="F1071" r:id="rId270" tooltip="Открыть страницу о продукте" display="https://pbprog.ru/tk/pi-1653"/>
    <hyperlink ref="F1072" r:id="rId271" tooltip="Открыть страницу о продукте" display="https://pbprog.ru/tk/pi-1184"/>
    <hyperlink ref="F1074" r:id="rId272" tooltip="Открыть страницу о продукте" display="https://pbprog.ru/tk/pi-1647"/>
    <hyperlink ref="F1137" r:id="rId273" display="javascript:void(0);"/>
    <hyperlink ref="F1143" r:id="rId274" tooltip="Открыть страницу о продукте" display="https://pbprog.ru/tk/pi-941"/>
    <hyperlink ref="F1144" r:id="rId275" tooltip="Открыть страницу о продукте" display="https://pbprog.ru/tk/pi-931"/>
    <hyperlink ref="F1145" r:id="rId276" tooltip="Открыть страницу о продукте" display="https://pbprog.ru/tk/pi-208"/>
    <hyperlink ref="F1146" r:id="rId277" tooltip="Открыть страницу о продукте" display="https://pbprog.ru/tk/pi-1794"/>
    <hyperlink ref="F1147" r:id="rId278" tooltip="Открыть страницу о продукте" display="https://pbprog.ru/tk/pi-128"/>
    <hyperlink ref="F1148" r:id="rId279" tooltip="Открыть страницу о продукте" display="https://pbprog.ru/tk/pi-743"/>
    <hyperlink ref="F1150" r:id="rId280" tooltip="Открыть страницу о продукте" display="https://pbprog.ru/tk/pi-804"/>
    <hyperlink ref="F1151" r:id="rId281" tooltip="Открыть страницу о продукте" display="https://pbprog.ru/tk/pi-187"/>
    <hyperlink ref="F1152" r:id="rId282" tooltip="Открыть страницу о продукте" display="https://pbprog.ru/tk/pi-39"/>
    <hyperlink ref="F1153" r:id="rId283" tooltip="Открыть страницу о продукте" display="https://pbprog.ru/tk/pi-1641"/>
    <hyperlink ref="F1155" r:id="rId284" tooltip="Открыть страницу о продукте" display="https://pbprog.ru/tk/pi-1647"/>
    <hyperlink ref="F59" r:id="rId285" tooltip="Открыть рецептуру блюда" display="https://pbprog.ru/tk/tu-43"/>
    <hyperlink ref="F254" r:id="rId286" display="javascript:void(0);"/>
    <hyperlink ref="F258" r:id="rId287" tooltip="Открыть страницу о продукте" display="https://pbprog.ru/tk/pi-698"/>
    <hyperlink ref="F259" r:id="rId288" tooltip="Открыть страницу о продукте" display="https://pbprog.ru/tk/pi-39"/>
    <hyperlink ref="F260" r:id="rId289" tooltip="Открыть страницу о продукте" display="https://pbprog.ru/tk/pi-1653"/>
    <hyperlink ref="F265" r:id="rId290" tooltip="Открыть страницу о продукте" display="https://pbprog.ru/tk/pi-805"/>
    <hyperlink ref="F266" r:id="rId291" tooltip="Открыть страницу о продукте" display="https://pbprog.ru/tk/pi-369"/>
    <hyperlink ref="F297:F300" r:id="rId292" tooltip="Открыть страницу о продукте" display="https://pbprog.ru/tk/pi-153"/>
    <hyperlink ref="F376" r:id="rId293" tooltip="Открыть страницу о продукте" display="https://pbprog.ru/tk/pi-698"/>
    <hyperlink ref="F377" r:id="rId294" tooltip="Открыть страницу о продукте" display="https://pbprog.ru/tk/pi-39"/>
    <hyperlink ref="F383" r:id="rId295" tooltip="Открыть рецептуру блюда" display="https://pbprog.ru/tk/tu-496"/>
    <hyperlink ref="F384" r:id="rId296" tooltip="Открыть страницу о продукте" display="https://pbprog.ru/tk/pi-1653"/>
    <hyperlink ref="F385" r:id="rId297" tooltip="Открыть страницу о продукте" display="https://pbprog.ru/tk/pi-147"/>
    <hyperlink ref="F386" r:id="rId298" tooltip="Открыть страницу о продукте" display="https://pbprog.ru/tk/pi-39"/>
    <hyperlink ref="F267" r:id="rId299" tooltip="Открыть страницу о продукте" display="https://pbprog.ru/tk/pi-369"/>
    <hyperlink ref="F411" r:id="rId300" tooltip="Открыть страницу о продукте" display="https://pbprog.ru/tk/pi-102"/>
    <hyperlink ref="F412" r:id="rId301" tooltip="Открыть страницу о продукте" display="https://pbprog.ru/tk/pi-794"/>
    <hyperlink ref="F413" r:id="rId302" tooltip="Открыть страницу о продукте" display="https://pbprog.ru/tk/pi-1742"/>
    <hyperlink ref="F414" r:id="rId303" tooltip="Открыть страницу о продукте" display="https://pbprog.ru/tk/pi-1671"/>
    <hyperlink ref="F415" r:id="rId304" tooltip="Открыть рецептуру блюда" display="https://pbprog.ru/tk/tu-257"/>
    <hyperlink ref="F416" r:id="rId305" tooltip="Открыть страницу о продукте" display="https://pbprog.ru/tk/pi-791"/>
    <hyperlink ref="F417" r:id="rId306" tooltip="Открыть страницу о продукте" display="https://pbprog.ru/tk/pi-1179"/>
    <hyperlink ref="F418" r:id="rId307" tooltip="Открыть страницу о продукте" display="https://pbprog.ru/tk/pi-153"/>
    <hyperlink ref="F419" r:id="rId308" tooltip="Открыть страницу о продукте" display="https://pbprog.ru/tk/pi-1181"/>
    <hyperlink ref="F421" r:id="rId309" tooltip="Открыть страницу о продукте" display="https://pbprog.ru/tk/pi-1666"/>
    <hyperlink ref="F422" r:id="rId310" tooltip="Открыть страницу о продукте" display="https://pbprog.ru/tk/pi-1636"/>
    <hyperlink ref="F423" r:id="rId311" tooltip="Открыть страницу о продукте" display="https://pbprog.ru/tk/pi-39"/>
    <hyperlink ref="F424" r:id="rId312" tooltip="Открыть страницу о продукте" display="https://pbprog.ru/tk/pi-1741"/>
    <hyperlink ref="F425" r:id="rId313" tooltip="Открыть страницу о продукте" display="https://pbprog.ru/tk/pi-327"/>
    <hyperlink ref="F420" r:id="rId314" tooltip="Открыть рецептуру блюда" display="https://pbprog.ru/tk/tu-43"/>
    <hyperlink ref="F445" r:id="rId315" tooltip="Открыть страницу о продукте" display="https://pbprog.ru/tk/pi-1184"/>
    <hyperlink ref="F446" r:id="rId316" tooltip="Открыть страницу о продукте" display="https://pbprog.ru/tk/pi-1184"/>
    <hyperlink ref="F495" r:id="rId317" tooltip="Открыть страницу о продукте" display="https://pbprog.ru/tk/pi-698"/>
    <hyperlink ref="F496" r:id="rId318" tooltip="Открыть страницу о продукте" display="https://pbprog.ru/tk/pi-39"/>
    <hyperlink ref="F497" r:id="rId319" tooltip="Открыть страницу о продукте" display="https://pbprog.ru/tk/pi-1653"/>
    <hyperlink ref="F498" r:id="rId320" tooltip="Открыть страницу о продукте" display="https://pbprog.ru/tk/pi-39"/>
    <hyperlink ref="F504" r:id="rId321" tooltip="Открыть страницу о продукте" display="https://pbprog.ru/tk/pi-805"/>
    <hyperlink ref="F505" r:id="rId322" tooltip="Открыть страницу о продукте" display="https://pbprog.ru/tk/pi-369"/>
    <hyperlink ref="F506" r:id="rId323" tooltip="Открыть страницу о продукте" display="https://pbprog.ru/tk/pi-369"/>
    <hyperlink ref="F596" r:id="rId324" display="javascript:void(0);"/>
    <hyperlink ref="F602" r:id="rId325" tooltip="Открыть страницу о продукте" display="https://pbprog.ru/tk/pi-1620"/>
    <hyperlink ref="F603" r:id="rId326" tooltip="Открыть страницу о продукте" display="https://pbprog.ru/tk/pi-166"/>
    <hyperlink ref="F605" r:id="rId327" tooltip="Открыть страницу о продукте" display="https://pbprog.ru/tk/pi-39"/>
    <hyperlink ref="F606" r:id="rId328" tooltip="Открыть страницу о продукте" display="https://pbprog.ru/tk/pi-1159"/>
    <hyperlink ref="F607" r:id="rId329" tooltip="Открыть страницу о продукте" display="https://pbprog.ru/tk/pi-1651"/>
    <hyperlink ref="F608" r:id="rId330" tooltip="Открыть страницу о продукте" display="https://pbprog.ru/tk/pi-1653"/>
    <hyperlink ref="F610" r:id="rId331" tooltip="Открыть страницу о продукте" display="https://pbprog.ru/tk/pi-1335"/>
    <hyperlink ref="F611" r:id="rId332" tooltip="Открыть страницу о продукте" display="https://pbprog.ru/tk/pi-471"/>
    <hyperlink ref="F612" r:id="rId333" tooltip="Открыть страницу о продукте" display="https://pbprog.ru/tk/pi-1647"/>
    <hyperlink ref="F618" r:id="rId334" display="javascript:void(0);"/>
    <hyperlink ref="F622" r:id="rId335" tooltip="Открыть страницу о продукте" display="https://pbprog.ru/tk/pi-698"/>
    <hyperlink ref="F623" r:id="rId336" tooltip="Открыть страницу о продукте" display="https://pbprog.ru/tk/pi-39"/>
    <hyperlink ref="F624" r:id="rId337" tooltip="Открыть страницу о продукте" display="https://pbprog.ru/tk/pi-1653"/>
    <hyperlink ref="F747" r:id="rId338" tooltip="Открыть страницу о продукте" display="https://pbprog.ru/tk/pi-698"/>
    <hyperlink ref="F748" r:id="rId339" tooltip="Открыть страницу о продукте" display="https://pbprog.ru/tk/pi-39"/>
    <hyperlink ref="F754" r:id="rId340" tooltip="Открыть рецептуру блюда" display="https://pbprog.ru/tk/tu-496"/>
    <hyperlink ref="F755" r:id="rId341" tooltip="Открыть страницу о продукте" display="https://pbprog.ru/tk/pi-1653"/>
    <hyperlink ref="F756" r:id="rId342" tooltip="Открыть страницу о продукте" display="https://pbprog.ru/tk/pi-147"/>
    <hyperlink ref="F757" r:id="rId343" tooltip="Открыть страницу о продукте" display="https://pbprog.ru/tk/pi-39"/>
    <hyperlink ref="F763" r:id="rId344" tooltip="Открыть страницу о продукте" display="https://pbprog.ru/tk/pi-805"/>
    <hyperlink ref="F764" r:id="rId345" tooltip="Открыть страницу о продукте" display="https://pbprog.ru/tk/pi-369"/>
    <hyperlink ref="F765" r:id="rId346" tooltip="Открыть страницу о продукте" display="https://pbprog.ru/tk/pi-369"/>
    <hyperlink ref="F774" r:id="rId347" tooltip="Открыть страницу о продукте" display="https://pbprog.ru/tk/pi-349"/>
    <hyperlink ref="F775" r:id="rId348" tooltip="Открыть страницу о продукте" display="https://pbprog.ru/tk/pi-1800"/>
    <hyperlink ref="F776" r:id="rId349" tooltip="Открыть страницу о продукте" display="https://pbprog.ru/tk/pi-1224"/>
    <hyperlink ref="F777" r:id="rId350" tooltip="Открыть страницу о продукте" display="https://pbprog.ru/tk/pi-153"/>
    <hyperlink ref="F778" r:id="rId351" tooltip="Открыть страницу о продукте" display="https://pbprog.ru/tk/pi-1181"/>
    <hyperlink ref="F800" r:id="rId352" tooltip="Открыть страницу о продукте" display="https://pbprog.ru/tk/pi-102"/>
    <hyperlink ref="F801" r:id="rId353" tooltip="Открыть страницу о продукте" display="https://pbprog.ru/tk/pi-187"/>
    <hyperlink ref="F804" r:id="rId354" tooltip="Открыть страницу о продукте" display="https://pbprog.ru/tk/pi-1647"/>
    <hyperlink ref="F815:F816" r:id="rId355" tooltip="Открыть страницу о продукте" display="https://pbprog.ru/tk/pi-834"/>
    <hyperlink ref="F883" r:id="rId356" tooltip="Открыть страницу о продукте" display="https://pbprog.ru/tk/pi-1179"/>
    <hyperlink ref="F898" r:id="rId357" tooltip="Открыть страницу о продукте" display="https://pbprog.ru/databases/foodstuffsschp/4/152.php"/>
    <hyperlink ref="F899" r:id="rId358" tooltip="Открыть страницу о продукте" display="https://pbprog.ru/databases/foodstuffsschp/4/152.php"/>
    <hyperlink ref="F900" r:id="rId359" tooltip="Открыть страницу о продукте" display="https://pbprog.ru/databases/foodstuffsschp/10/8.php"/>
    <hyperlink ref="F903" r:id="rId360" tooltip="Открыть страницу о продукте" display="https://pbprog.ru/databases/foodstuffsschp/12/314.php"/>
    <hyperlink ref="F904" r:id="rId361" tooltip="Открыть страницу о продукте" display="https://pbprog.ru/databases/foodstuffsschp/12/5.php"/>
    <hyperlink ref="F905" r:id="rId362" tooltip="Открыть страницу о продукте" display="https://pbprog.ru/databases/foodstuffsschp/9/19.php"/>
    <hyperlink ref="F906" r:id="rId363" tooltip="Открыть страницу о продукте" display="https://pbprog.ru/databases/foodstuffsschp/10/8.php"/>
    <hyperlink ref="F907" r:id="rId364" tooltip="Открыть страницу о продукте" display="https://pbprog.ru/databases/foodstuffsschp/13/118.php"/>
    <hyperlink ref="F570" r:id="rId365" tooltip="Открыть страницу о продукте" display="https://pbprog.ru/tk/pi-1643"/>
    <hyperlink ref="F571" r:id="rId366" tooltip="Открыть страницу о продукте" display="https://pbprog.ru/tk/pi-396"/>
    <hyperlink ref="F572" r:id="rId367" tooltip="Открыть страницу о продукте" display="https://pbprog.ru/tk/pi-61"/>
    <hyperlink ref="F573" r:id="rId368" tooltip="Открыть страницу о продукте" display="https://pbprog.ru/tk/pi-139"/>
    <hyperlink ref="F574" r:id="rId369" tooltip="Открыть страницу о продукте" display="https://pbprog.ru/tk/pi-689"/>
    <hyperlink ref="F575" r:id="rId370" tooltip="Открыть страницу о продукте" display="https://pbprog.ru/tk/pi-78"/>
    <hyperlink ref="F577" r:id="rId371" tooltip="Открыть страницу о продукте" display="https://pbprog.ru/tk/pi-1653"/>
    <hyperlink ref="F578" r:id="rId372" tooltip="Открыть страницу о продукте" display="https://pbprog.ru/tk/pi-148"/>
    <hyperlink ref="F579" r:id="rId373" tooltip="Открыть страницу о продукте" display="https://pbprog.ru/tk/pi-39"/>
    <hyperlink ref="F913" r:id="rId374" tooltip="Открыть страницу о продукте" display="https://pbprog.ru/tk/pi-1643"/>
    <hyperlink ref="F914" r:id="rId375" tooltip="Открыть страницу о продукте" display="https://pbprog.ru/tk/pi-396"/>
    <hyperlink ref="F915" r:id="rId376" tooltip="Открыть страницу о продукте" display="https://pbprog.ru/tk/pi-61"/>
    <hyperlink ref="F916" r:id="rId377" tooltip="Открыть страницу о продукте" display="https://pbprog.ru/tk/pi-139"/>
    <hyperlink ref="F917" r:id="rId378" tooltip="Открыть страницу о продукте" display="https://pbprog.ru/tk/pi-689"/>
    <hyperlink ref="F918" r:id="rId379" tooltip="Открыть страницу о продукте" display="https://pbprog.ru/tk/pi-78"/>
    <hyperlink ref="F920" r:id="rId380" tooltip="Открыть страницу о продукте" display="https://pbprog.ru/tk/pi-1653"/>
    <hyperlink ref="F921" r:id="rId381" tooltip="Открыть страницу о продукте" display="https://pbprog.ru/tk/pi-148"/>
    <hyperlink ref="F922" r:id="rId382" tooltip="Открыть страницу о продукте" display="https://pbprog.ru/tk/pi-39"/>
    <hyperlink ref="F859" r:id="rId383" tooltip="Открыть страницу о продукте" display="https://pbprog.ru/tk/pi-39"/>
    <hyperlink ref="F858" r:id="rId384" tooltip="Открыть страницу о продукте" display="https://pbprog.ru/tk/pi-1653"/>
    <hyperlink ref="F857" r:id="rId385" tooltip="Открыть страницу о продукте" display="https://pbprog.ru/tk/pi-39"/>
    <hyperlink ref="F856" r:id="rId386" tooltip="Открыть страницу о продукте" display="https://pbprog.ru/tk/pi-698"/>
    <hyperlink ref="F852" r:id="rId387" display="javascript:void(0);"/>
    <hyperlink ref="F949" r:id="rId388" tooltip="Открыть страницу о продукте" display="https://pbprog.ru/tk/pi-253"/>
    <hyperlink ref="F950" r:id="rId389" tooltip="Открыть страницу о продукте" display="https://pbprog.ru/tk/pi-1651"/>
    <hyperlink ref="F951" r:id="rId390" tooltip="Открыть страницу о продукте" display="https://pbprog.ru/tk/pi-1159"/>
    <hyperlink ref="F952" r:id="rId391" tooltip="Открыть страницу о продукте" display="https://pbprog.ru/tk/pi-39"/>
    <hyperlink ref="F953" r:id="rId392" tooltip="Открыть страницу о продукте" display="https://pbprog.ru/tk/pi-1275"/>
    <hyperlink ref="F954" r:id="rId393" tooltip="Открыть страницу о продукте" display="https://pbprog.ru/tk/pi-1653"/>
    <hyperlink ref="F955" r:id="rId394" tooltip="Открыть страницу о продукте" display="https://pbprog.ru/tk/pi-327"/>
    <hyperlink ref="F956" r:id="rId395" tooltip="Открыть страницу о продукте" display="https://pbprog.ru/tk/pi-244"/>
    <hyperlink ref="F961" r:id="rId396" display="javascript:void(0);"/>
    <hyperlink ref="F965" r:id="rId397" tooltip="Открыть страницу о продукте" display="https://pbprog.ru/tk/pi-698"/>
    <hyperlink ref="F966" r:id="rId398" tooltip="Открыть страницу о продукте" display="https://pbprog.ru/tk/pi-39"/>
    <hyperlink ref="F967" r:id="rId399" tooltip="Открыть страницу о продукте" display="https://pbprog.ru/tk/pi-1653"/>
    <hyperlink ref="F972" r:id="rId400" tooltip="Открыть страницу о продукте" display="https://pbprog.ru/tk/pi-805"/>
    <hyperlink ref="F973" r:id="rId401" tooltip="Открыть страницу о продукте" display="https://pbprog.ru/tk/pi-369"/>
    <hyperlink ref="F974" r:id="rId402" tooltip="Открыть страницу о продукте" display="https://pbprog.ru/tk/pi-369"/>
    <hyperlink ref="F1081" r:id="rId403" tooltip="Открыть страницу о продукте" display="https://pbprog.ru/tk/pi-698"/>
    <hyperlink ref="F1082" r:id="rId404" tooltip="Открыть страницу о продукте" display="https://pbprog.ru/tk/pi-39"/>
    <hyperlink ref="F1088" r:id="rId405" tooltip="Открыть рецептуру блюда" display="https://pbprog.ru/tk/tu-496"/>
    <hyperlink ref="F1089" r:id="rId406" tooltip="Открыть страницу о продукте" display="https://pbprog.ru/tk/pi-1653"/>
    <hyperlink ref="F1090" r:id="rId407" tooltip="Открыть страницу о продукте" display="https://pbprog.ru/tk/pi-147"/>
    <hyperlink ref="F1091" r:id="rId408" tooltip="Открыть страницу о продукте" display="https://pbprog.ru/tk/pi-39"/>
    <hyperlink ref="F1105" r:id="rId409" tooltip="Открыть страницу о продукте" display="https://pbprog.ru/tk/pi-349"/>
    <hyperlink ref="F1106" r:id="rId410" tooltip="Открыть страницу о продукте" display="https://pbprog.ru/tk/pi-1800"/>
    <hyperlink ref="F1107" r:id="rId411" tooltip="Открыть страницу о продукте" display="https://pbprog.ru/tk/pi-1224"/>
    <hyperlink ref="F1108" r:id="rId412" tooltip="Открыть страницу о продукте" display="https://pbprog.ru/tk/pi-153"/>
    <hyperlink ref="F1109" r:id="rId413" tooltip="Открыть страницу о продукте" display="https://pbprog.ru/tk/pi-1181"/>
    <hyperlink ref="F1114" r:id="rId414" tooltip="Открыть страницу о продукте" display="https://pbprog.ru/tk/pi-284"/>
    <hyperlink ref="F1115" r:id="rId415" tooltip="Открыть страницу о продукте" display="https://pbprog.ru/tk/pi-95"/>
    <hyperlink ref="F1116" r:id="rId416" tooltip="Открыть страницу о продукте" display="https://pbprog.ru/tk/pi-97"/>
    <hyperlink ref="F1117" r:id="rId417" tooltip="Открыть страницу о продукте" display="https://pbprog.ru/tk/pi-102"/>
    <hyperlink ref="F1118" r:id="rId418" tooltip="Открыть страницу о продукте" display="https://pbprog.ru/tk/pi-1179"/>
    <hyperlink ref="F1119" r:id="rId419" tooltip="Открыть страницу о продукте" display="https://pbprog.ru/tk/pi-153"/>
    <hyperlink ref="F1120" r:id="rId420" tooltip="Открыть страницу о продукте" display="https://pbprog.ru/tk/pi-1181"/>
    <hyperlink ref="F1121" r:id="rId421" tooltip="Открыть страницу о продукте" display="https://pbprog.ru/tk/pi-1653"/>
    <hyperlink ref="F1122" r:id="rId422" tooltip="Открыть страницу о продукте" display="https://pbprog.ru/tk/pi-1642"/>
    <hyperlink ref="F1123" r:id="rId423" tooltip="Открыть страницу о продукте" display="https://pbprog.ru/tk/pi-39"/>
    <hyperlink ref="F1124" r:id="rId424" tooltip="Открыть страницу о продукте" display="https://pbprog.ru/tk/pi-1637"/>
    <hyperlink ref="F1129" r:id="rId425" tooltip="Открыть страницу о продукте" display="https://pbprog.ru/tk/pi-1219"/>
    <hyperlink ref="F1130" r:id="rId426" tooltip="Открыть страницу о продукте" display="https://pbprog.ru/tk/pi-39"/>
    <hyperlink ref="F1131" r:id="rId427" tooltip="Открыть страницу о продукте" display="https://pbprog.ru/tk/pi-327"/>
    <hyperlink ref="F1132" r:id="rId428" tooltip="Открыть страницу о продукте" display="https://pbprog.ru/tk/pi-1647"/>
    <hyperlink ref="F1156" r:id="rId429" tooltip="Открыть страницу о продукте" display="https://pbprog.ru/tk/pi-1647"/>
    <hyperlink ref="F476" r:id="rId430" display="javascript:void(0);"/>
    <hyperlink ref="F837" r:id="rId431" tooltip="Открыть страницу о продукте" display="https://pbprog.ru/tk/pi-1651"/>
    <hyperlink ref="F838" r:id="rId432" tooltip="Открыть страницу о продукте" display="https://pbprog.ru/tk/pi-484"/>
    <hyperlink ref="F839" r:id="rId433" tooltip="Открыть страницу о продукте" display="https://pbprog.ru/tk/pi-1183"/>
    <hyperlink ref="F840" r:id="rId434" tooltip="Открыть страницу о продукте" display="https://pbprog.ru/tk/pi-39"/>
    <hyperlink ref="F842" r:id="rId435" tooltip="Открыть страницу о продукте" display="https://pbprog.ru/tk/pi-1647"/>
    <hyperlink ref="F844" r:id="rId436" tooltip="Открыть страницу о продукте" display="https://pbprog.ru/tk/pi-1647"/>
  </hyperlinks>
  <pageMargins left="0.19685039370078741" right="0.19685039370078741" top="0.19685039370078741" bottom="0.19685039370078741" header="0.31496062992125984" footer="0.31496062992125984"/>
  <pageSetup paperSize="9" scale="40" fitToHeight="0" orientation="portrait" verticalDpi="0" r:id="rId437"/>
  <drawing r:id="rId438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59"/>
  <sheetViews>
    <sheetView workbookViewId="0">
      <selection activeCell="O19" sqref="O19"/>
    </sheetView>
  </sheetViews>
  <sheetFormatPr defaultRowHeight="14.4" x14ac:dyDescent="0.3"/>
  <cols>
    <col min="4" max="4" width="26" customWidth="1"/>
    <col min="9" max="9" width="28.109375" customWidth="1"/>
  </cols>
  <sheetData>
    <row r="3" spans="2:10" x14ac:dyDescent="0.3">
      <c r="B3" s="409" t="s">
        <v>127</v>
      </c>
      <c r="C3" s="606" t="s">
        <v>39</v>
      </c>
      <c r="D3" s="221" t="s">
        <v>5</v>
      </c>
      <c r="E3" s="387">
        <v>200</v>
      </c>
      <c r="F3" s="405"/>
      <c r="G3" s="409" t="s">
        <v>368</v>
      </c>
      <c r="H3" s="607" t="s">
        <v>39</v>
      </c>
      <c r="I3" s="221" t="s">
        <v>122</v>
      </c>
      <c r="J3" s="387" t="s">
        <v>415</v>
      </c>
    </row>
    <row r="4" spans="2:10" x14ac:dyDescent="0.3">
      <c r="C4" s="606"/>
      <c r="D4" s="221" t="s">
        <v>58</v>
      </c>
      <c r="E4" s="387">
        <v>60</v>
      </c>
      <c r="F4" s="405"/>
      <c r="H4" s="608"/>
      <c r="I4" s="224" t="s">
        <v>109</v>
      </c>
      <c r="J4" s="223">
        <v>200</v>
      </c>
    </row>
    <row r="5" spans="2:10" x14ac:dyDescent="0.3">
      <c r="C5" s="606"/>
      <c r="D5" s="221" t="s">
        <v>1</v>
      </c>
      <c r="E5" s="387">
        <v>200</v>
      </c>
      <c r="F5" s="405"/>
      <c r="H5" s="592" t="s">
        <v>102</v>
      </c>
      <c r="I5" s="592"/>
      <c r="J5" s="386">
        <f>J4+227</f>
        <v>427</v>
      </c>
    </row>
    <row r="6" spans="2:10" ht="26.4" x14ac:dyDescent="0.3">
      <c r="C6" s="607" t="s">
        <v>41</v>
      </c>
      <c r="D6" s="22" t="s">
        <v>218</v>
      </c>
      <c r="E6" s="387">
        <v>100</v>
      </c>
      <c r="F6" s="405"/>
      <c r="H6" s="607" t="s">
        <v>41</v>
      </c>
      <c r="I6" s="22" t="s">
        <v>414</v>
      </c>
      <c r="J6" s="387">
        <v>100</v>
      </c>
    </row>
    <row r="7" spans="2:10" ht="39.6" x14ac:dyDescent="0.3">
      <c r="C7" s="608"/>
      <c r="D7" s="224" t="s">
        <v>103</v>
      </c>
      <c r="E7" s="223">
        <v>250</v>
      </c>
      <c r="F7" s="407"/>
      <c r="H7" s="608"/>
      <c r="I7" s="224" t="s">
        <v>110</v>
      </c>
      <c r="J7" s="223">
        <v>250</v>
      </c>
    </row>
    <row r="8" spans="2:10" x14ac:dyDescent="0.3">
      <c r="C8" s="608"/>
      <c r="D8" s="224" t="s">
        <v>13</v>
      </c>
      <c r="E8" s="223">
        <v>180</v>
      </c>
      <c r="F8" s="407"/>
      <c r="H8" s="608"/>
      <c r="I8" s="224" t="s">
        <v>114</v>
      </c>
      <c r="J8" s="223">
        <v>180</v>
      </c>
    </row>
    <row r="9" spans="2:10" ht="26.4" x14ac:dyDescent="0.3">
      <c r="C9" s="608"/>
      <c r="D9" s="224" t="s">
        <v>224</v>
      </c>
      <c r="E9" s="223">
        <v>100</v>
      </c>
      <c r="F9" s="407"/>
      <c r="H9" s="608"/>
      <c r="I9" s="224" t="s">
        <v>111</v>
      </c>
      <c r="J9" s="223">
        <v>100</v>
      </c>
    </row>
    <row r="10" spans="2:10" ht="26.4" x14ac:dyDescent="0.3">
      <c r="C10" s="608"/>
      <c r="D10" s="224" t="s">
        <v>8</v>
      </c>
      <c r="E10" s="387">
        <v>200</v>
      </c>
      <c r="F10" s="405"/>
      <c r="H10" s="608"/>
      <c r="I10" s="224" t="s">
        <v>115</v>
      </c>
      <c r="J10" s="223">
        <v>200</v>
      </c>
    </row>
    <row r="11" spans="2:10" ht="26.4" x14ac:dyDescent="0.3">
      <c r="C11" s="608"/>
      <c r="D11" s="224" t="s">
        <v>105</v>
      </c>
      <c r="E11" s="223">
        <v>60</v>
      </c>
      <c r="F11" s="407"/>
      <c r="H11" s="608"/>
      <c r="I11" s="224" t="s">
        <v>105</v>
      </c>
      <c r="J11" s="223">
        <v>60</v>
      </c>
    </row>
    <row r="12" spans="2:10" x14ac:dyDescent="0.3">
      <c r="C12" s="609"/>
      <c r="D12" s="224" t="s">
        <v>219</v>
      </c>
      <c r="E12" s="223">
        <v>120</v>
      </c>
      <c r="F12" s="407"/>
      <c r="H12" s="609"/>
      <c r="I12" s="224" t="s">
        <v>219</v>
      </c>
      <c r="J12" s="223">
        <v>120</v>
      </c>
    </row>
    <row r="14" spans="2:10" x14ac:dyDescent="0.3">
      <c r="B14" s="409" t="s">
        <v>163</v>
      </c>
      <c r="C14" s="606" t="s">
        <v>39</v>
      </c>
      <c r="D14" s="221" t="s">
        <v>122</v>
      </c>
      <c r="E14" s="387" t="s">
        <v>411</v>
      </c>
      <c r="F14" s="405"/>
      <c r="G14" s="409" t="s">
        <v>210</v>
      </c>
      <c r="H14" s="607" t="s">
        <v>39</v>
      </c>
      <c r="I14" s="230" t="s">
        <v>125</v>
      </c>
      <c r="J14" s="223">
        <v>200</v>
      </c>
    </row>
    <row r="15" spans="2:10" x14ac:dyDescent="0.3">
      <c r="C15" s="606"/>
      <c r="D15" s="221" t="s">
        <v>119</v>
      </c>
      <c r="E15" s="387">
        <v>50</v>
      </c>
      <c r="F15" s="405"/>
      <c r="H15" s="608"/>
      <c r="I15" s="224" t="s">
        <v>1</v>
      </c>
      <c r="J15" s="223">
        <v>200</v>
      </c>
    </row>
    <row r="16" spans="2:10" x14ac:dyDescent="0.3">
      <c r="C16" s="606"/>
      <c r="D16" s="387" t="s">
        <v>109</v>
      </c>
      <c r="E16" s="223">
        <v>200</v>
      </c>
      <c r="F16" s="407"/>
      <c r="H16" s="608"/>
      <c r="I16" s="224" t="s">
        <v>37</v>
      </c>
      <c r="J16" s="387">
        <v>50</v>
      </c>
    </row>
    <row r="17" spans="2:11" x14ac:dyDescent="0.3">
      <c r="C17" s="592" t="s">
        <v>102</v>
      </c>
      <c r="D17" s="592"/>
      <c r="E17" s="386">
        <f>E15+E16+226</f>
        <v>476</v>
      </c>
      <c r="F17" s="410"/>
      <c r="H17" s="592" t="s">
        <v>102</v>
      </c>
      <c r="I17" s="592"/>
      <c r="J17" s="386">
        <f>J14+J15+J16</f>
        <v>450</v>
      </c>
    </row>
    <row r="18" spans="2:11" ht="26.4" x14ac:dyDescent="0.3">
      <c r="C18" s="607" t="s">
        <v>41</v>
      </c>
      <c r="D18" s="225" t="s">
        <v>81</v>
      </c>
      <c r="E18" s="223">
        <v>100</v>
      </c>
      <c r="F18" s="407"/>
      <c r="H18" s="606" t="s">
        <v>41</v>
      </c>
      <c r="I18" s="22" t="s">
        <v>218</v>
      </c>
      <c r="J18" s="387">
        <v>100</v>
      </c>
    </row>
    <row r="19" spans="2:11" ht="26.4" x14ac:dyDescent="0.3">
      <c r="C19" s="608"/>
      <c r="D19" s="224" t="s">
        <v>110</v>
      </c>
      <c r="E19" s="223">
        <v>250</v>
      </c>
      <c r="F19" s="407"/>
      <c r="H19" s="606"/>
      <c r="I19" s="224" t="s">
        <v>410</v>
      </c>
      <c r="J19" s="223">
        <v>250</v>
      </c>
    </row>
    <row r="20" spans="2:11" x14ac:dyDescent="0.3">
      <c r="C20" s="608"/>
      <c r="D20" s="224" t="s">
        <v>126</v>
      </c>
      <c r="E20" s="387">
        <v>200</v>
      </c>
      <c r="F20" s="405"/>
      <c r="H20" s="606"/>
      <c r="I20" s="224" t="s">
        <v>44</v>
      </c>
      <c r="J20" s="223">
        <v>180</v>
      </c>
    </row>
    <row r="21" spans="2:11" x14ac:dyDescent="0.3">
      <c r="C21" s="608"/>
      <c r="D21" s="224" t="s">
        <v>104</v>
      </c>
      <c r="E21" s="223">
        <v>200</v>
      </c>
      <c r="F21" s="407"/>
      <c r="H21" s="606"/>
      <c r="I21" s="224" t="s">
        <v>220</v>
      </c>
      <c r="J21" s="223">
        <v>100</v>
      </c>
    </row>
    <row r="22" spans="2:11" ht="26.4" x14ac:dyDescent="0.3">
      <c r="C22" s="608"/>
      <c r="D22" s="224" t="s">
        <v>105</v>
      </c>
      <c r="E22" s="223">
        <v>60</v>
      </c>
      <c r="F22" s="407"/>
      <c r="H22" s="606"/>
      <c r="I22" s="224" t="s">
        <v>104</v>
      </c>
      <c r="J22" s="223">
        <v>200</v>
      </c>
    </row>
    <row r="23" spans="2:11" x14ac:dyDescent="0.3">
      <c r="C23" s="609"/>
      <c r="D23" s="224" t="s">
        <v>219</v>
      </c>
      <c r="E23" s="223">
        <v>250</v>
      </c>
      <c r="F23" s="407"/>
      <c r="H23" s="606"/>
      <c r="I23" s="224" t="s">
        <v>105</v>
      </c>
      <c r="J23" s="223">
        <v>60</v>
      </c>
    </row>
    <row r="24" spans="2:11" x14ac:dyDescent="0.3">
      <c r="H24" s="606"/>
      <c r="I24" s="224" t="s">
        <v>219</v>
      </c>
      <c r="J24" s="223">
        <v>120</v>
      </c>
    </row>
    <row r="25" spans="2:11" x14ac:dyDescent="0.3">
      <c r="H25" s="405"/>
      <c r="I25" s="406"/>
      <c r="J25" s="407"/>
      <c r="K25" s="408"/>
    </row>
    <row r="26" spans="2:11" x14ac:dyDescent="0.3">
      <c r="B26" s="409" t="s">
        <v>176</v>
      </c>
      <c r="C26" s="607" t="s">
        <v>39</v>
      </c>
      <c r="D26" s="224" t="s">
        <v>412</v>
      </c>
      <c r="E26" s="223" t="s">
        <v>413</v>
      </c>
      <c r="F26" s="407"/>
      <c r="G26" s="409" t="s">
        <v>214</v>
      </c>
      <c r="H26" s="606" t="s">
        <v>39</v>
      </c>
      <c r="I26" s="221" t="s">
        <v>5</v>
      </c>
      <c r="J26" s="387">
        <v>200</v>
      </c>
    </row>
    <row r="27" spans="2:11" x14ac:dyDescent="0.3">
      <c r="C27" s="608"/>
      <c r="D27" s="404" t="s">
        <v>144</v>
      </c>
      <c r="E27" s="28">
        <v>200</v>
      </c>
      <c r="F27" s="411"/>
      <c r="H27" s="606"/>
      <c r="I27" s="221" t="s">
        <v>58</v>
      </c>
      <c r="J27" s="387">
        <v>40</v>
      </c>
    </row>
    <row r="28" spans="2:11" x14ac:dyDescent="0.3">
      <c r="C28" s="592" t="s">
        <v>102</v>
      </c>
      <c r="D28" s="592"/>
      <c r="E28" s="386">
        <f>E27+150</f>
        <v>350</v>
      </c>
      <c r="F28" s="410"/>
      <c r="H28" s="606"/>
      <c r="I28" s="224" t="s">
        <v>109</v>
      </c>
      <c r="J28" s="223">
        <v>200</v>
      </c>
    </row>
    <row r="29" spans="2:11" ht="26.4" x14ac:dyDescent="0.3">
      <c r="C29" s="607" t="s">
        <v>41</v>
      </c>
      <c r="D29" s="22" t="s">
        <v>414</v>
      </c>
      <c r="E29" s="387">
        <v>100</v>
      </c>
      <c r="F29" s="405"/>
      <c r="H29" s="592" t="s">
        <v>102</v>
      </c>
      <c r="I29" s="592"/>
      <c r="J29" s="386">
        <f>J26+J27+J28</f>
        <v>440</v>
      </c>
    </row>
    <row r="30" spans="2:11" ht="26.4" x14ac:dyDescent="0.3">
      <c r="C30" s="608"/>
      <c r="D30" s="224" t="s">
        <v>113</v>
      </c>
      <c r="E30" s="223">
        <v>250</v>
      </c>
      <c r="F30" s="407"/>
      <c r="H30" s="607" t="s">
        <v>41</v>
      </c>
      <c r="I30" s="225" t="s">
        <v>81</v>
      </c>
      <c r="J30" s="223">
        <v>100</v>
      </c>
    </row>
    <row r="31" spans="2:11" ht="39.6" x14ac:dyDescent="0.3">
      <c r="C31" s="608"/>
      <c r="D31" s="224" t="s">
        <v>114</v>
      </c>
      <c r="E31" s="223">
        <v>180</v>
      </c>
      <c r="F31" s="407"/>
      <c r="H31" s="608"/>
      <c r="I31" s="224" t="s">
        <v>103</v>
      </c>
      <c r="J31" s="223">
        <v>250</v>
      </c>
    </row>
    <row r="32" spans="2:11" x14ac:dyDescent="0.3">
      <c r="C32" s="608"/>
      <c r="D32" s="224" t="s">
        <v>222</v>
      </c>
      <c r="E32" s="223">
        <v>100</v>
      </c>
      <c r="F32" s="407"/>
      <c r="H32" s="608"/>
      <c r="I32" s="224" t="s">
        <v>126</v>
      </c>
      <c r="J32" s="387">
        <v>200</v>
      </c>
    </row>
    <row r="33" spans="2:10" ht="26.4" x14ac:dyDescent="0.3">
      <c r="C33" s="608"/>
      <c r="D33" s="224" t="s">
        <v>115</v>
      </c>
      <c r="E33" s="223">
        <v>200</v>
      </c>
      <c r="F33" s="407"/>
      <c r="H33" s="608"/>
      <c r="I33" s="224" t="s">
        <v>8</v>
      </c>
      <c r="J33" s="387">
        <v>200</v>
      </c>
    </row>
    <row r="34" spans="2:10" ht="26.4" x14ac:dyDescent="0.3">
      <c r="C34" s="608"/>
      <c r="D34" s="224" t="s">
        <v>105</v>
      </c>
      <c r="E34" s="223">
        <v>60</v>
      </c>
      <c r="F34" s="407"/>
      <c r="H34" s="608"/>
      <c r="I34" s="224" t="s">
        <v>105</v>
      </c>
      <c r="J34" s="223">
        <v>60</v>
      </c>
    </row>
    <row r="35" spans="2:10" x14ac:dyDescent="0.3">
      <c r="C35" s="609"/>
      <c r="D35" s="224" t="s">
        <v>219</v>
      </c>
      <c r="E35" s="223">
        <v>120</v>
      </c>
      <c r="F35" s="407"/>
      <c r="H35" s="609"/>
      <c r="I35" s="224" t="s">
        <v>219</v>
      </c>
      <c r="J35" s="223">
        <v>120</v>
      </c>
    </row>
    <row r="37" spans="2:10" x14ac:dyDescent="0.3">
      <c r="B37" s="409" t="s">
        <v>190</v>
      </c>
      <c r="C37" s="610" t="s">
        <v>39</v>
      </c>
      <c r="D37" s="225" t="s">
        <v>116</v>
      </c>
      <c r="E37" s="223">
        <v>200</v>
      </c>
      <c r="F37" s="407"/>
      <c r="G37" s="409" t="s">
        <v>393</v>
      </c>
      <c r="H37" s="606" t="s">
        <v>39</v>
      </c>
      <c r="I37" s="224" t="s">
        <v>412</v>
      </c>
      <c r="J37" s="223" t="s">
        <v>413</v>
      </c>
    </row>
    <row r="38" spans="2:10" x14ac:dyDescent="0.3">
      <c r="C38" s="611"/>
      <c r="D38" s="221" t="s">
        <v>37</v>
      </c>
      <c r="E38" s="387">
        <v>50</v>
      </c>
      <c r="F38" s="405"/>
      <c r="H38" s="606"/>
      <c r="I38" s="404" t="s">
        <v>144</v>
      </c>
      <c r="J38" s="28">
        <v>200</v>
      </c>
    </row>
    <row r="39" spans="2:10" x14ac:dyDescent="0.3">
      <c r="C39" s="611"/>
      <c r="D39" s="387" t="s">
        <v>109</v>
      </c>
      <c r="E39" s="223">
        <v>200</v>
      </c>
      <c r="F39" s="407"/>
      <c r="H39" s="592" t="s">
        <v>102</v>
      </c>
      <c r="I39" s="592"/>
      <c r="J39" s="386">
        <f>J38+150</f>
        <v>350</v>
      </c>
    </row>
    <row r="40" spans="2:10" ht="26.4" x14ac:dyDescent="0.3">
      <c r="C40" s="592" t="s">
        <v>102</v>
      </c>
      <c r="D40" s="592"/>
      <c r="E40" s="386">
        <f>E37+E38+E39</f>
        <v>450</v>
      </c>
      <c r="F40" s="410"/>
      <c r="H40" s="607" t="s">
        <v>41</v>
      </c>
      <c r="I40" s="22" t="s">
        <v>414</v>
      </c>
      <c r="J40" s="387">
        <v>100</v>
      </c>
    </row>
    <row r="41" spans="2:10" ht="26.4" x14ac:dyDescent="0.3">
      <c r="C41" s="610" t="s">
        <v>41</v>
      </c>
      <c r="D41" s="22" t="s">
        <v>218</v>
      </c>
      <c r="E41" s="387">
        <v>100</v>
      </c>
      <c r="F41" s="405"/>
      <c r="H41" s="608"/>
      <c r="I41" s="224" t="s">
        <v>84</v>
      </c>
      <c r="J41" s="223">
        <v>250</v>
      </c>
    </row>
    <row r="42" spans="2:10" ht="39.6" x14ac:dyDescent="0.3">
      <c r="C42" s="611"/>
      <c r="D42" s="224" t="s">
        <v>103</v>
      </c>
      <c r="E42" s="223">
        <v>250</v>
      </c>
      <c r="F42" s="407"/>
      <c r="H42" s="608"/>
      <c r="I42" s="224" t="s">
        <v>13</v>
      </c>
      <c r="J42" s="223">
        <v>180</v>
      </c>
    </row>
    <row r="43" spans="2:10" x14ac:dyDescent="0.3">
      <c r="C43" s="611"/>
      <c r="D43" s="224" t="s">
        <v>44</v>
      </c>
      <c r="E43" s="223">
        <v>180</v>
      </c>
      <c r="F43" s="407"/>
      <c r="H43" s="608"/>
      <c r="I43" s="224" t="s">
        <v>222</v>
      </c>
      <c r="J43" s="223">
        <v>100</v>
      </c>
    </row>
    <row r="44" spans="2:10" x14ac:dyDescent="0.3">
      <c r="C44" s="611"/>
      <c r="D44" s="224" t="s">
        <v>86</v>
      </c>
      <c r="E44" s="223">
        <v>100</v>
      </c>
      <c r="F44" s="407"/>
      <c r="H44" s="608"/>
      <c r="I44" s="224" t="s">
        <v>109</v>
      </c>
      <c r="J44" s="223">
        <v>200</v>
      </c>
    </row>
    <row r="45" spans="2:10" x14ac:dyDescent="0.3">
      <c r="C45" s="611"/>
      <c r="D45" s="224" t="s">
        <v>8</v>
      </c>
      <c r="E45" s="387">
        <v>200</v>
      </c>
      <c r="F45" s="405"/>
      <c r="H45" s="608"/>
      <c r="I45" s="224" t="s">
        <v>105</v>
      </c>
      <c r="J45" s="223">
        <v>60</v>
      </c>
    </row>
    <row r="46" spans="2:10" ht="26.4" x14ac:dyDescent="0.3">
      <c r="C46" s="611"/>
      <c r="D46" s="224" t="s">
        <v>105</v>
      </c>
      <c r="E46" s="223">
        <v>60</v>
      </c>
      <c r="F46" s="407"/>
      <c r="H46" s="609"/>
      <c r="I46" s="224" t="s">
        <v>219</v>
      </c>
      <c r="J46" s="223">
        <v>120</v>
      </c>
    </row>
    <row r="47" spans="2:10" x14ac:dyDescent="0.3">
      <c r="C47" s="612"/>
      <c r="D47" s="224" t="s">
        <v>219</v>
      </c>
      <c r="E47" s="223">
        <v>120</v>
      </c>
      <c r="F47" s="407"/>
    </row>
    <row r="49" spans="2:10" x14ac:dyDescent="0.3">
      <c r="B49" s="409" t="s">
        <v>194</v>
      </c>
      <c r="C49" s="607" t="s">
        <v>39</v>
      </c>
      <c r="D49" s="230" t="s">
        <v>118</v>
      </c>
      <c r="E49" s="17">
        <v>200</v>
      </c>
      <c r="F49" s="412"/>
      <c r="G49" s="409" t="s">
        <v>216</v>
      </c>
      <c r="H49" s="607" t="s">
        <v>39</v>
      </c>
      <c r="I49" s="230" t="s">
        <v>118</v>
      </c>
      <c r="J49" s="17">
        <v>200</v>
      </c>
    </row>
    <row r="50" spans="2:10" x14ac:dyDescent="0.3">
      <c r="C50" s="608"/>
      <c r="D50" s="221" t="s">
        <v>119</v>
      </c>
      <c r="E50" s="387">
        <v>50</v>
      </c>
      <c r="F50" s="405"/>
      <c r="H50" s="608"/>
      <c r="I50" s="221" t="s">
        <v>37</v>
      </c>
      <c r="J50" s="387">
        <v>50</v>
      </c>
    </row>
    <row r="51" spans="2:10" x14ac:dyDescent="0.3">
      <c r="C51" s="608"/>
      <c r="D51" s="224" t="s">
        <v>1</v>
      </c>
      <c r="E51" s="223">
        <v>200</v>
      </c>
      <c r="F51" s="407"/>
      <c r="H51" s="608"/>
      <c r="I51" s="224" t="s">
        <v>109</v>
      </c>
      <c r="J51" s="223">
        <v>200</v>
      </c>
    </row>
    <row r="52" spans="2:10" x14ac:dyDescent="0.3">
      <c r="C52" s="592" t="s">
        <v>102</v>
      </c>
      <c r="D52" s="592"/>
      <c r="E52" s="231">
        <f>E49+E50+E51</f>
        <v>450</v>
      </c>
      <c r="F52" s="413"/>
      <c r="H52" s="592" t="s">
        <v>102</v>
      </c>
      <c r="I52" s="592"/>
      <c r="J52" s="231">
        <f>J49+J50+J51</f>
        <v>450</v>
      </c>
    </row>
    <row r="53" spans="2:10" ht="26.4" x14ac:dyDescent="0.3">
      <c r="C53" s="607" t="s">
        <v>41</v>
      </c>
      <c r="D53" s="225" t="s">
        <v>81</v>
      </c>
      <c r="E53" s="223">
        <v>100</v>
      </c>
      <c r="F53" s="407"/>
      <c r="H53" s="607" t="s">
        <v>41</v>
      </c>
      <c r="I53" s="22" t="s">
        <v>218</v>
      </c>
      <c r="J53" s="387">
        <v>100</v>
      </c>
    </row>
    <row r="54" spans="2:10" x14ac:dyDescent="0.3">
      <c r="C54" s="608"/>
      <c r="D54" s="224" t="s">
        <v>120</v>
      </c>
      <c r="E54" s="223">
        <v>250</v>
      </c>
      <c r="F54" s="407"/>
      <c r="H54" s="608"/>
      <c r="I54" s="224" t="s">
        <v>120</v>
      </c>
      <c r="J54" s="223">
        <v>250</v>
      </c>
    </row>
    <row r="55" spans="2:10" x14ac:dyDescent="0.3">
      <c r="C55" s="608"/>
      <c r="D55" s="224" t="s">
        <v>13</v>
      </c>
      <c r="E55" s="223">
        <v>180</v>
      </c>
      <c r="F55" s="407"/>
      <c r="H55" s="608"/>
      <c r="I55" s="224" t="s">
        <v>114</v>
      </c>
      <c r="J55" s="223">
        <v>180</v>
      </c>
    </row>
    <row r="56" spans="2:10" ht="26.4" x14ac:dyDescent="0.3">
      <c r="C56" s="608"/>
      <c r="D56" s="224" t="s">
        <v>124</v>
      </c>
      <c r="E56" s="223">
        <v>100</v>
      </c>
      <c r="F56" s="407"/>
      <c r="H56" s="608"/>
      <c r="I56" s="224" t="s">
        <v>223</v>
      </c>
      <c r="J56" s="223">
        <v>100</v>
      </c>
    </row>
    <row r="57" spans="2:10" x14ac:dyDescent="0.3">
      <c r="C57" s="608"/>
      <c r="D57" s="224" t="s">
        <v>109</v>
      </c>
      <c r="E57" s="223">
        <v>200</v>
      </c>
      <c r="F57" s="407"/>
      <c r="H57" s="608"/>
      <c r="I57" s="224" t="s">
        <v>104</v>
      </c>
      <c r="J57" s="223">
        <v>200</v>
      </c>
    </row>
    <row r="58" spans="2:10" ht="26.4" x14ac:dyDescent="0.3">
      <c r="C58" s="608"/>
      <c r="D58" s="224" t="s">
        <v>105</v>
      </c>
      <c r="E58" s="223">
        <v>60</v>
      </c>
      <c r="F58" s="407"/>
      <c r="H58" s="608"/>
      <c r="I58" s="224" t="s">
        <v>105</v>
      </c>
      <c r="J58" s="223">
        <v>60</v>
      </c>
    </row>
    <row r="59" spans="2:10" x14ac:dyDescent="0.3">
      <c r="C59" s="609"/>
      <c r="D59" s="224" t="s">
        <v>219</v>
      </c>
      <c r="E59" s="223">
        <v>120</v>
      </c>
      <c r="F59" s="407"/>
      <c r="H59" s="609"/>
      <c r="I59" s="224" t="s">
        <v>219</v>
      </c>
      <c r="J59" s="223">
        <v>120</v>
      </c>
    </row>
  </sheetData>
  <mergeCells count="29">
    <mergeCell ref="C26:C27"/>
    <mergeCell ref="C3:C5"/>
    <mergeCell ref="C6:C12"/>
    <mergeCell ref="C14:C16"/>
    <mergeCell ref="C17:D17"/>
    <mergeCell ref="C18:C23"/>
    <mergeCell ref="C52:D52"/>
    <mergeCell ref="C53:C59"/>
    <mergeCell ref="H3:H4"/>
    <mergeCell ref="H5:I5"/>
    <mergeCell ref="H6:H12"/>
    <mergeCell ref="H14:H16"/>
    <mergeCell ref="H17:I17"/>
    <mergeCell ref="H18:H24"/>
    <mergeCell ref="H26:H28"/>
    <mergeCell ref="H29:I29"/>
    <mergeCell ref="C28:D28"/>
    <mergeCell ref="C29:C35"/>
    <mergeCell ref="C37:C39"/>
    <mergeCell ref="C40:D40"/>
    <mergeCell ref="C41:C47"/>
    <mergeCell ref="C49:C51"/>
    <mergeCell ref="H53:H59"/>
    <mergeCell ref="H30:H35"/>
    <mergeCell ref="H37:H38"/>
    <mergeCell ref="H39:I39"/>
    <mergeCell ref="H40:H46"/>
    <mergeCell ref="H49:H51"/>
    <mergeCell ref="H52:I52"/>
  </mergeCells>
  <pageMargins left="0.70866141732283472" right="0.70866141732283472" top="0.35433070866141736" bottom="0.35433070866141736" header="0.31496062992125984" footer="0.31496062992125984"/>
  <pageSetup paperSize="9" scale="90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985"/>
  <sheetViews>
    <sheetView zoomScale="70" zoomScaleNormal="70" workbookViewId="0">
      <pane xSplit="5" ySplit="1" topLeftCell="F197" activePane="bottomRight" state="frozen"/>
      <selection pane="topRight" activeCell="F1" sqref="F1"/>
      <selection pane="bottomLeft" activeCell="A2" sqref="A2"/>
      <selection pane="bottomRight" activeCell="A235" sqref="A235:XFD235"/>
    </sheetView>
  </sheetViews>
  <sheetFormatPr defaultRowHeight="14.4" x14ac:dyDescent="0.3"/>
  <cols>
    <col min="1" max="1" width="6.33203125" customWidth="1"/>
    <col min="2" max="2" width="1.44140625" customWidth="1"/>
    <col min="3" max="4" width="0" hidden="1" customWidth="1"/>
    <col min="5" max="5" width="11.77734375" style="303" customWidth="1"/>
    <col min="6" max="6" width="59.77734375" style="303" customWidth="1"/>
    <col min="7" max="7" width="10.33203125" customWidth="1"/>
    <col min="8" max="8" width="8.6640625" customWidth="1"/>
    <col min="9" max="9" width="8.5546875" customWidth="1"/>
    <col min="11" max="11" width="11.6640625" style="275" customWidth="1"/>
    <col min="12" max="12" width="7.88671875" customWidth="1"/>
    <col min="13" max="13" width="12.44140625" customWidth="1"/>
    <col min="14" max="14" width="11.6640625" customWidth="1"/>
  </cols>
  <sheetData>
    <row r="1" spans="1:14" ht="28.2" thickBot="1" x14ac:dyDescent="0.35">
      <c r="A1" t="s">
        <v>244</v>
      </c>
      <c r="G1" s="254" t="s">
        <v>138</v>
      </c>
      <c r="H1" s="255" t="s">
        <v>139</v>
      </c>
      <c r="I1" s="256" t="s">
        <v>140</v>
      </c>
      <c r="J1" s="159" t="s">
        <v>141</v>
      </c>
      <c r="L1">
        <v>119</v>
      </c>
      <c r="M1" s="158">
        <f>(K3+K103+K217+K302+K388+K513+K624+K713+K788+K883)/10</f>
        <v>132.58307051999998</v>
      </c>
      <c r="N1" s="284">
        <f>L1-M1</f>
        <v>-13.583070519999978</v>
      </c>
    </row>
    <row r="2" spans="1:14" ht="15" thickBot="1" x14ac:dyDescent="0.35"/>
    <row r="3" spans="1:14" s="273" customFormat="1" ht="21.6" thickBot="1" x14ac:dyDescent="0.45">
      <c r="E3" s="304"/>
      <c r="F3" s="464" t="s">
        <v>127</v>
      </c>
      <c r="I3" s="274"/>
      <c r="K3" s="463">
        <f>K6+K16+K33+K36+K39+K47+K66+K78+K97+K100</f>
        <v>218.06809999999999</v>
      </c>
    </row>
    <row r="4" spans="1:14" ht="21.6" thickBot="1" x14ac:dyDescent="0.35">
      <c r="A4">
        <f>(G28+G120+G207+G229+G294+G327+G379+G402+G419+G504+G529+G546+G616+G636+G645+G704+G738+G805+G874+G897+G912+G939+G978)/10</f>
        <v>22.21</v>
      </c>
      <c r="E4" s="447" t="s">
        <v>453</v>
      </c>
      <c r="F4" s="446" t="s">
        <v>446</v>
      </c>
      <c r="I4" s="96"/>
      <c r="K4" s="277"/>
    </row>
    <row r="5" spans="1:14" ht="16.2" thickBot="1" x14ac:dyDescent="0.35">
      <c r="A5" t="s">
        <v>217</v>
      </c>
      <c r="F5" s="306" t="s">
        <v>136</v>
      </c>
      <c r="I5" s="96"/>
      <c r="K5" s="277"/>
    </row>
    <row r="6" spans="1:14" ht="16.2" thickBot="1" x14ac:dyDescent="0.35">
      <c r="F6" s="307" t="s">
        <v>137</v>
      </c>
      <c r="G6" s="106" t="s">
        <v>138</v>
      </c>
      <c r="H6" s="107" t="s">
        <v>139</v>
      </c>
      <c r="I6" s="108" t="s">
        <v>140</v>
      </c>
      <c r="J6" s="109" t="s">
        <v>141</v>
      </c>
      <c r="K6" s="449">
        <f>J7+J9+J12+J14</f>
        <v>50.740900000000003</v>
      </c>
    </row>
    <row r="7" spans="1:14" ht="16.2" thickBot="1" x14ac:dyDescent="0.35">
      <c r="F7" s="308" t="s">
        <v>142</v>
      </c>
      <c r="G7" s="111">
        <v>123.08</v>
      </c>
      <c r="H7" s="112">
        <v>123.08</v>
      </c>
      <c r="I7" s="113">
        <v>300</v>
      </c>
      <c r="J7" s="114">
        <f>G7*I7/1000</f>
        <v>36.923999999999999</v>
      </c>
      <c r="K7" s="450"/>
      <c r="M7" s="158">
        <f>J7+J119+J225+J528+J697+J718+J801</f>
        <v>65.652999999999992</v>
      </c>
      <c r="N7">
        <f>G7+G119+G225+G528+G697+G718+G801</f>
        <v>342.96</v>
      </c>
    </row>
    <row r="8" spans="1:14" ht="16.2" thickBot="1" x14ac:dyDescent="0.35">
      <c r="F8" s="308" t="s">
        <v>143</v>
      </c>
      <c r="G8" s="111">
        <v>138</v>
      </c>
      <c r="H8" s="112">
        <v>138</v>
      </c>
      <c r="I8" s="113"/>
      <c r="J8" s="114"/>
      <c r="K8" s="450"/>
    </row>
    <row r="9" spans="1:14" ht="16.2" thickBot="1" x14ac:dyDescent="0.35">
      <c r="F9" s="308" t="s">
        <v>144</v>
      </c>
      <c r="G9" s="111">
        <v>76.92</v>
      </c>
      <c r="H9" s="112">
        <v>76.92</v>
      </c>
      <c r="I9" s="113">
        <v>57.5</v>
      </c>
      <c r="J9" s="114">
        <f>G9*I9/1000</f>
        <v>4.4229000000000003</v>
      </c>
      <c r="K9" s="450"/>
    </row>
    <row r="10" spans="1:14" ht="16.2" thickBot="1" x14ac:dyDescent="0.35">
      <c r="F10" s="308" t="s">
        <v>145</v>
      </c>
      <c r="G10" s="111">
        <v>51.7</v>
      </c>
      <c r="H10" s="112">
        <v>51.7</v>
      </c>
      <c r="I10" s="113"/>
      <c r="J10" s="114"/>
      <c r="K10" s="450"/>
    </row>
    <row r="11" spans="1:14" ht="16.2" thickBot="1" x14ac:dyDescent="0.35">
      <c r="F11" s="309" t="s">
        <v>146</v>
      </c>
      <c r="G11" s="116" t="s">
        <v>147</v>
      </c>
      <c r="H11" s="117">
        <v>190</v>
      </c>
      <c r="I11" s="113"/>
      <c r="J11" s="114"/>
      <c r="K11" s="450"/>
    </row>
    <row r="12" spans="1:14" ht="16.2" thickBot="1" x14ac:dyDescent="0.35">
      <c r="F12" s="308" t="s">
        <v>148</v>
      </c>
      <c r="G12" s="111">
        <v>7.7</v>
      </c>
      <c r="H12" s="112">
        <v>7.7</v>
      </c>
      <c r="I12" s="113">
        <v>610</v>
      </c>
      <c r="J12" s="114">
        <f>G12*I12/1000</f>
        <v>4.6970000000000001</v>
      </c>
      <c r="K12" s="450"/>
    </row>
    <row r="13" spans="1:14" ht="16.2" thickBot="1" x14ac:dyDescent="0.35">
      <c r="F13" s="309" t="s">
        <v>149</v>
      </c>
      <c r="G13" s="116" t="s">
        <v>147</v>
      </c>
      <c r="H13" s="117">
        <v>183</v>
      </c>
      <c r="I13" s="113"/>
      <c r="J13" s="114"/>
      <c r="K13" s="450"/>
    </row>
    <row r="14" spans="1:14" ht="16.2" thickBot="1" x14ac:dyDescent="0.35">
      <c r="F14" s="308" t="s">
        <v>148</v>
      </c>
      <c r="G14" s="111">
        <v>7.7</v>
      </c>
      <c r="H14" s="112">
        <v>7.7</v>
      </c>
      <c r="I14" s="113">
        <v>610</v>
      </c>
      <c r="J14" s="114">
        <f>G14*I14/1000</f>
        <v>4.6970000000000001</v>
      </c>
      <c r="K14" s="450"/>
    </row>
    <row r="15" spans="1:14" ht="15.6" x14ac:dyDescent="0.3">
      <c r="F15" s="310"/>
      <c r="I15" s="96"/>
      <c r="K15" s="450"/>
    </row>
    <row r="16" spans="1:14" ht="21" x14ac:dyDescent="0.3">
      <c r="F16" s="445" t="s">
        <v>448</v>
      </c>
      <c r="G16" s="119"/>
      <c r="H16" s="119"/>
      <c r="I16" s="120"/>
      <c r="J16" s="121"/>
      <c r="K16" s="449">
        <f>J23</f>
        <v>6.2090000000000005</v>
      </c>
    </row>
    <row r="17" spans="5:11" ht="15.6" x14ac:dyDescent="0.3">
      <c r="E17"/>
      <c r="F17" s="613" t="s">
        <v>151</v>
      </c>
      <c r="G17" s="613"/>
      <c r="H17" s="613"/>
      <c r="I17" s="613"/>
      <c r="J17" s="613"/>
      <c r="K17" s="451"/>
    </row>
    <row r="18" spans="5:11" ht="16.2" thickBot="1" x14ac:dyDescent="0.35">
      <c r="E18"/>
      <c r="F18" s="312" t="s">
        <v>136</v>
      </c>
      <c r="G18" s="119"/>
      <c r="H18" s="119"/>
      <c r="I18" s="120"/>
      <c r="J18" s="121"/>
      <c r="K18" s="450"/>
    </row>
    <row r="19" spans="5:11" ht="16.2" thickBot="1" x14ac:dyDescent="0.35">
      <c r="E19"/>
      <c r="F19" s="313" t="s">
        <v>137</v>
      </c>
      <c r="G19" s="124" t="s">
        <v>138</v>
      </c>
      <c r="H19" s="125" t="s">
        <v>139</v>
      </c>
      <c r="I19" s="120"/>
      <c r="J19" s="121"/>
      <c r="K19" s="450"/>
    </row>
    <row r="20" spans="5:11" ht="16.2" thickBot="1" x14ac:dyDescent="0.35">
      <c r="E20"/>
      <c r="F20" s="314" t="s">
        <v>153</v>
      </c>
      <c r="G20" s="127">
        <v>1</v>
      </c>
      <c r="H20" s="128">
        <v>1</v>
      </c>
      <c r="I20" s="120" t="s">
        <v>449</v>
      </c>
      <c r="J20" s="129">
        <f>G20*I20/1000</f>
        <v>0.65</v>
      </c>
      <c r="K20" s="450"/>
    </row>
    <row r="21" spans="5:11" ht="16.2" thickBot="1" x14ac:dyDescent="0.35">
      <c r="E21"/>
      <c r="F21" s="314" t="s">
        <v>155</v>
      </c>
      <c r="G21" s="127">
        <v>54</v>
      </c>
      <c r="H21" s="128">
        <v>54</v>
      </c>
      <c r="I21" s="120"/>
      <c r="J21" s="121"/>
      <c r="K21" s="450"/>
    </row>
    <row r="22" spans="5:11" ht="15.6" x14ac:dyDescent="0.3">
      <c r="E22"/>
      <c r="F22" s="315"/>
      <c r="G22" s="131"/>
      <c r="H22" s="131"/>
      <c r="I22" s="120"/>
      <c r="J22" s="121"/>
      <c r="K22" s="450"/>
    </row>
    <row r="23" spans="5:11" ht="21" x14ac:dyDescent="0.3">
      <c r="E23"/>
      <c r="F23" s="445" t="s">
        <v>156</v>
      </c>
      <c r="G23" s="119"/>
      <c r="H23" s="119"/>
      <c r="I23" s="120"/>
      <c r="J23" s="133">
        <f>J27+J28+J29</f>
        <v>6.2090000000000005</v>
      </c>
      <c r="K23" s="450"/>
    </row>
    <row r="24" spans="5:11" ht="15.6" x14ac:dyDescent="0.3">
      <c r="E24"/>
      <c r="F24" s="613" t="s">
        <v>151</v>
      </c>
      <c r="G24" s="613"/>
      <c r="H24" s="613"/>
      <c r="I24" s="613"/>
      <c r="J24" s="613"/>
      <c r="K24" s="450"/>
    </row>
    <row r="25" spans="5:11" ht="16.2" thickBot="1" x14ac:dyDescent="0.35">
      <c r="E25"/>
      <c r="F25" s="312" t="s">
        <v>136</v>
      </c>
      <c r="G25" s="119"/>
      <c r="H25" s="119"/>
      <c r="I25" s="120"/>
      <c r="J25" s="121"/>
      <c r="K25" s="450"/>
    </row>
    <row r="26" spans="5:11" ht="16.2" thickBot="1" x14ac:dyDescent="0.35">
      <c r="E26"/>
      <c r="F26" s="313" t="s">
        <v>137</v>
      </c>
      <c r="G26" s="124" t="s">
        <v>138</v>
      </c>
      <c r="H26" s="125" t="s">
        <v>139</v>
      </c>
      <c r="I26" s="120"/>
      <c r="J26" s="121"/>
      <c r="K26" s="450"/>
    </row>
    <row r="27" spans="5:11" ht="16.2" thickBot="1" x14ac:dyDescent="0.35">
      <c r="E27"/>
      <c r="F27" s="314" t="s">
        <v>157</v>
      </c>
      <c r="G27" s="134" t="s">
        <v>147</v>
      </c>
      <c r="H27" s="128">
        <v>50</v>
      </c>
      <c r="I27" s="120"/>
      <c r="J27" s="135">
        <f>J20</f>
        <v>0.65</v>
      </c>
      <c r="K27" s="450"/>
    </row>
    <row r="28" spans="5:11" ht="16.2" thickBot="1" x14ac:dyDescent="0.35">
      <c r="E28"/>
      <c r="F28" s="314" t="s">
        <v>158</v>
      </c>
      <c r="G28" s="127">
        <v>15</v>
      </c>
      <c r="H28" s="128">
        <v>15</v>
      </c>
      <c r="I28" s="120" t="s">
        <v>450</v>
      </c>
      <c r="J28" s="135">
        <f>G28*I28/1000</f>
        <v>1.095</v>
      </c>
      <c r="K28" s="450"/>
    </row>
    <row r="29" spans="5:11" ht="16.2" thickBot="1" x14ac:dyDescent="0.35">
      <c r="E29"/>
      <c r="F29" s="314" t="s">
        <v>160</v>
      </c>
      <c r="G29" s="127">
        <v>8</v>
      </c>
      <c r="H29" s="128">
        <v>7</v>
      </c>
      <c r="I29" s="120" t="s">
        <v>451</v>
      </c>
      <c r="J29" s="135">
        <f>G29*I29/1000</f>
        <v>4.4640000000000004</v>
      </c>
      <c r="K29" s="450"/>
    </row>
    <row r="30" spans="5:11" ht="16.2" thickBot="1" x14ac:dyDescent="0.35">
      <c r="E30"/>
      <c r="F30" s="314" t="s">
        <v>155</v>
      </c>
      <c r="G30" s="127">
        <v>150</v>
      </c>
      <c r="H30" s="128">
        <v>150</v>
      </c>
      <c r="I30" s="120"/>
      <c r="J30" s="121"/>
      <c r="K30" s="450"/>
    </row>
    <row r="31" spans="5:11" ht="15.6" x14ac:dyDescent="0.3">
      <c r="E31"/>
      <c r="F31" s="317"/>
      <c r="G31" s="137"/>
      <c r="H31" s="137"/>
      <c r="I31" s="120"/>
      <c r="J31" s="129"/>
      <c r="K31" s="450"/>
    </row>
    <row r="32" spans="5:11" ht="21" x14ac:dyDescent="0.3">
      <c r="E32"/>
      <c r="F32" s="454" t="s">
        <v>447</v>
      </c>
      <c r="G32" s="137"/>
      <c r="H32" s="137"/>
      <c r="I32" s="120"/>
      <c r="J32" s="129"/>
      <c r="K32" s="450"/>
    </row>
    <row r="33" spans="5:11" ht="15.6" x14ac:dyDescent="0.3">
      <c r="E33"/>
      <c r="F33" s="318" t="s">
        <v>58</v>
      </c>
      <c r="G33" s="139">
        <v>100</v>
      </c>
      <c r="H33" s="139">
        <v>100</v>
      </c>
      <c r="I33" s="120" t="s">
        <v>452</v>
      </c>
      <c r="J33" s="129">
        <f>G33*I33/1000</f>
        <v>5.0090000000000003</v>
      </c>
      <c r="K33" s="449">
        <f>J33</f>
        <v>5.0090000000000003</v>
      </c>
    </row>
    <row r="34" spans="5:11" ht="15.6" x14ac:dyDescent="0.3">
      <c r="K34" s="452"/>
    </row>
    <row r="35" spans="5:11" ht="21" x14ac:dyDescent="0.4">
      <c r="F35" s="455" t="s">
        <v>454</v>
      </c>
      <c r="K35" s="452"/>
    </row>
    <row r="36" spans="5:11" ht="15.6" x14ac:dyDescent="0.3">
      <c r="E36"/>
      <c r="F36" s="303" t="s">
        <v>436</v>
      </c>
      <c r="G36">
        <v>214.5</v>
      </c>
      <c r="H36">
        <v>150</v>
      </c>
      <c r="I36">
        <v>342</v>
      </c>
      <c r="K36" s="453">
        <f>G36*I36/1000</f>
        <v>73.358999999999995</v>
      </c>
    </row>
    <row r="37" spans="5:11" ht="15.6" x14ac:dyDescent="0.3">
      <c r="K37" s="452"/>
    </row>
    <row r="38" spans="5:11" ht="16.2" thickBot="1" x14ac:dyDescent="0.35">
      <c r="K38" s="452"/>
    </row>
    <row r="39" spans="5:11" ht="21.6" thickBot="1" x14ac:dyDescent="0.35">
      <c r="E39" s="447" t="s">
        <v>455</v>
      </c>
      <c r="F39" s="456" t="s">
        <v>456</v>
      </c>
      <c r="K39" s="453">
        <f>J41+J42+J44+J45</f>
        <v>9.849000000000002</v>
      </c>
    </row>
    <row r="40" spans="5:11" ht="16.2" thickBot="1" x14ac:dyDescent="0.35">
      <c r="E40"/>
      <c r="F40" s="320" t="s">
        <v>137</v>
      </c>
      <c r="G40" s="106" t="s">
        <v>138</v>
      </c>
      <c r="H40" s="107" t="s">
        <v>139</v>
      </c>
      <c r="K40" s="452"/>
    </row>
    <row r="41" spans="5:11" ht="16.2" thickBot="1" x14ac:dyDescent="0.35">
      <c r="E41"/>
      <c r="F41" s="321" t="s">
        <v>246</v>
      </c>
      <c r="G41" s="111">
        <v>57</v>
      </c>
      <c r="H41" s="112">
        <v>48</v>
      </c>
      <c r="I41">
        <v>90</v>
      </c>
      <c r="J41">
        <f>G41*I41/1000</f>
        <v>5.13</v>
      </c>
      <c r="K41" s="452"/>
    </row>
    <row r="42" spans="5:11" ht="16.2" thickBot="1" x14ac:dyDescent="0.35">
      <c r="E42"/>
      <c r="F42" s="321" t="s">
        <v>247</v>
      </c>
      <c r="G42" s="111">
        <v>44</v>
      </c>
      <c r="H42" s="112">
        <v>35</v>
      </c>
      <c r="I42">
        <v>85</v>
      </c>
      <c r="J42">
        <f t="shared" ref="J42:J45" si="0">G42*I42/1000</f>
        <v>3.74</v>
      </c>
      <c r="K42" s="452"/>
    </row>
    <row r="43" spans="5:11" ht="16.2" thickBot="1" x14ac:dyDescent="0.35">
      <c r="E43"/>
      <c r="F43" s="321" t="s">
        <v>248</v>
      </c>
      <c r="G43" s="111">
        <v>15</v>
      </c>
      <c r="H43" s="112">
        <v>12</v>
      </c>
      <c r="K43" s="452"/>
    </row>
    <row r="44" spans="5:11" ht="16.2" thickBot="1" x14ac:dyDescent="0.35">
      <c r="E44"/>
      <c r="F44" s="321" t="s">
        <v>249</v>
      </c>
      <c r="G44" s="111">
        <v>14</v>
      </c>
      <c r="H44" s="112">
        <v>12</v>
      </c>
      <c r="I44">
        <v>21</v>
      </c>
      <c r="J44">
        <f t="shared" si="0"/>
        <v>0.29399999999999998</v>
      </c>
      <c r="K44" s="452"/>
    </row>
    <row r="45" spans="5:11" ht="16.2" thickBot="1" x14ac:dyDescent="0.35">
      <c r="E45"/>
      <c r="F45" s="321" t="s">
        <v>250</v>
      </c>
      <c r="G45" s="111">
        <v>5</v>
      </c>
      <c r="H45" s="112">
        <v>5</v>
      </c>
      <c r="I45">
        <v>137</v>
      </c>
      <c r="J45">
        <f t="shared" si="0"/>
        <v>0.68500000000000005</v>
      </c>
      <c r="K45" s="452"/>
    </row>
    <row r="46" spans="5:11" ht="15.6" x14ac:dyDescent="0.3">
      <c r="K46" s="452"/>
    </row>
    <row r="47" spans="5:11" ht="21" x14ac:dyDescent="0.3">
      <c r="E47"/>
      <c r="F47" s="456" t="s">
        <v>251</v>
      </c>
      <c r="K47" s="453">
        <f>J50+J53+J56+J57+J58+J63+J64</f>
        <v>3.8220000000000005</v>
      </c>
    </row>
    <row r="48" spans="5:11" ht="16.2" thickBot="1" x14ac:dyDescent="0.35">
      <c r="E48"/>
      <c r="F48" s="322" t="s">
        <v>252</v>
      </c>
      <c r="K48" s="452"/>
    </row>
    <row r="49" spans="5:11" ht="16.2" thickBot="1" x14ac:dyDescent="0.35">
      <c r="E49"/>
      <c r="F49" s="323" t="s">
        <v>137</v>
      </c>
      <c r="G49" s="419" t="s">
        <v>138</v>
      </c>
      <c r="H49" s="420" t="s">
        <v>139</v>
      </c>
      <c r="I49" s="421"/>
      <c r="J49" s="421"/>
      <c r="K49" s="452"/>
    </row>
    <row r="50" spans="5:11" ht="16.2" thickBot="1" x14ac:dyDescent="0.35">
      <c r="E50"/>
      <c r="F50" s="321" t="s">
        <v>253</v>
      </c>
      <c r="G50" s="422">
        <v>100</v>
      </c>
      <c r="H50" s="423">
        <v>75</v>
      </c>
      <c r="I50" s="421">
        <v>27</v>
      </c>
      <c r="J50" s="421">
        <f>G50*I50/1000</f>
        <v>2.7</v>
      </c>
      <c r="K50" s="452"/>
    </row>
    <row r="51" spans="5:11" ht="16.2" thickBot="1" x14ac:dyDescent="0.35">
      <c r="E51"/>
      <c r="F51" s="321" t="s">
        <v>254</v>
      </c>
      <c r="G51" s="422">
        <v>2</v>
      </c>
      <c r="H51" s="423">
        <v>2</v>
      </c>
      <c r="I51" s="421"/>
      <c r="J51" s="421"/>
      <c r="K51" s="452"/>
    </row>
    <row r="52" spans="5:11" ht="16.2" thickBot="1" x14ac:dyDescent="0.35">
      <c r="E52"/>
      <c r="F52" s="321" t="s">
        <v>255</v>
      </c>
      <c r="G52" s="422">
        <v>2</v>
      </c>
      <c r="H52" s="423">
        <v>2</v>
      </c>
      <c r="I52" s="421"/>
      <c r="J52" s="421"/>
      <c r="K52" s="452"/>
    </row>
    <row r="53" spans="5:11" ht="16.2" thickBot="1" x14ac:dyDescent="0.35">
      <c r="E53"/>
      <c r="F53" s="321" t="s">
        <v>256</v>
      </c>
      <c r="G53" s="422">
        <v>2</v>
      </c>
      <c r="H53" s="423">
        <v>2</v>
      </c>
      <c r="I53" s="421">
        <v>59</v>
      </c>
      <c r="J53" s="421">
        <f>G53*I53/1000</f>
        <v>0.11799999999999999</v>
      </c>
      <c r="K53" s="452"/>
    </row>
    <row r="54" spans="5:11" ht="16.2" thickBot="1" x14ac:dyDescent="0.35">
      <c r="E54"/>
      <c r="F54" s="321" t="s">
        <v>257</v>
      </c>
      <c r="G54" s="424" t="s">
        <v>147</v>
      </c>
      <c r="H54" s="423">
        <v>2</v>
      </c>
      <c r="I54" s="421"/>
      <c r="J54" s="421"/>
      <c r="K54" s="452"/>
    </row>
    <row r="55" spans="5:11" ht="16.2" thickBot="1" x14ac:dyDescent="0.35">
      <c r="E55"/>
      <c r="F55" s="321" t="s">
        <v>258</v>
      </c>
      <c r="G55" s="422">
        <v>2</v>
      </c>
      <c r="H55" s="423">
        <v>2</v>
      </c>
      <c r="I55" s="421"/>
      <c r="J55" s="421"/>
      <c r="K55" s="452"/>
    </row>
    <row r="56" spans="5:11" ht="16.2" thickBot="1" x14ac:dyDescent="0.35">
      <c r="E56"/>
      <c r="F56" s="321" t="s">
        <v>259</v>
      </c>
      <c r="G56" s="422">
        <v>12.5</v>
      </c>
      <c r="H56" s="423">
        <v>10</v>
      </c>
      <c r="I56" s="421">
        <v>30</v>
      </c>
      <c r="J56" s="421">
        <f>G56*I56/1000</f>
        <v>0.375</v>
      </c>
      <c r="K56" s="452"/>
    </row>
    <row r="57" spans="5:11" ht="16.2" thickBot="1" x14ac:dyDescent="0.35">
      <c r="E57"/>
      <c r="F57" s="321" t="s">
        <v>260</v>
      </c>
      <c r="G57" s="422">
        <v>12</v>
      </c>
      <c r="H57" s="423">
        <v>10</v>
      </c>
      <c r="I57" s="421">
        <v>21</v>
      </c>
      <c r="J57" s="421">
        <f>G57*I57/1000</f>
        <v>0.252</v>
      </c>
      <c r="K57" s="452"/>
    </row>
    <row r="58" spans="5:11" ht="16.2" thickBot="1" x14ac:dyDescent="0.35">
      <c r="E58"/>
      <c r="F58" s="321" t="s">
        <v>250</v>
      </c>
      <c r="G58" s="422">
        <v>2.5</v>
      </c>
      <c r="H58" s="423">
        <v>2.5</v>
      </c>
      <c r="I58" s="421">
        <v>137</v>
      </c>
      <c r="J58" s="421">
        <f>G58*I58/1000</f>
        <v>0.34250000000000003</v>
      </c>
      <c r="K58" s="452"/>
    </row>
    <row r="59" spans="5:11" ht="16.2" thickBot="1" x14ac:dyDescent="0.35">
      <c r="E59"/>
      <c r="F59" s="457" t="s">
        <v>261</v>
      </c>
      <c r="G59" s="422" t="s">
        <v>147</v>
      </c>
      <c r="H59" s="423">
        <v>175</v>
      </c>
      <c r="I59" s="421"/>
      <c r="J59" s="421"/>
      <c r="K59" s="452"/>
    </row>
    <row r="60" spans="5:11" ht="16.2" thickBot="1" x14ac:dyDescent="0.35">
      <c r="E60"/>
      <c r="F60" s="321" t="s">
        <v>262</v>
      </c>
      <c r="G60" s="422">
        <v>175</v>
      </c>
      <c r="H60" s="423">
        <v>175</v>
      </c>
      <c r="I60" s="421"/>
      <c r="J60" s="421"/>
      <c r="K60" s="452"/>
    </row>
    <row r="61" spans="5:11" ht="16.2" thickBot="1" x14ac:dyDescent="0.35">
      <c r="E61"/>
      <c r="F61" s="321" t="s">
        <v>263</v>
      </c>
      <c r="G61" s="422">
        <v>175</v>
      </c>
      <c r="H61" s="423">
        <v>175</v>
      </c>
      <c r="I61" s="421"/>
      <c r="J61" s="421"/>
      <c r="K61" s="452"/>
    </row>
    <row r="62" spans="5:11" ht="16.2" thickBot="1" x14ac:dyDescent="0.35">
      <c r="E62"/>
      <c r="F62" s="321" t="s">
        <v>145</v>
      </c>
      <c r="G62" s="422">
        <v>175</v>
      </c>
      <c r="H62" s="423">
        <v>175</v>
      </c>
      <c r="I62" s="421"/>
      <c r="J62" s="421"/>
      <c r="K62" s="452"/>
    </row>
    <row r="63" spans="5:11" ht="16.2" thickBot="1" x14ac:dyDescent="0.35">
      <c r="E63"/>
      <c r="F63" s="321" t="s">
        <v>264</v>
      </c>
      <c r="G63" s="422">
        <v>0.01</v>
      </c>
      <c r="H63" s="423">
        <v>0.01</v>
      </c>
      <c r="I63" s="425">
        <v>900</v>
      </c>
      <c r="J63" s="421">
        <f>G63*I63/1000</f>
        <v>8.9999999999999993E-3</v>
      </c>
      <c r="K63" s="452"/>
    </row>
    <row r="64" spans="5:11" ht="16.2" thickBot="1" x14ac:dyDescent="0.35">
      <c r="E64"/>
      <c r="F64" s="321" t="s">
        <v>265</v>
      </c>
      <c r="G64" s="422">
        <v>1.5</v>
      </c>
      <c r="H64" s="423">
        <v>1.5</v>
      </c>
      <c r="I64" s="421">
        <v>17</v>
      </c>
      <c r="J64" s="421">
        <f>G64*I64/1000</f>
        <v>2.5499999999999998E-2</v>
      </c>
      <c r="K64" s="452"/>
    </row>
    <row r="65" spans="5:11" ht="15.6" x14ac:dyDescent="0.3">
      <c r="K65" s="452"/>
    </row>
    <row r="66" spans="5:11" ht="21" x14ac:dyDescent="0.3">
      <c r="E66"/>
      <c r="F66" s="456" t="s">
        <v>266</v>
      </c>
      <c r="K66" s="453">
        <f>J73+J76</f>
        <v>14.23</v>
      </c>
    </row>
    <row r="67" spans="5:11" ht="15.6" x14ac:dyDescent="0.3">
      <c r="E67"/>
      <c r="F67" s="324" t="s">
        <v>267</v>
      </c>
      <c r="K67" s="452"/>
    </row>
    <row r="68" spans="5:11" ht="15.6" x14ac:dyDescent="0.3">
      <c r="E68"/>
      <c r="F68" s="324" t="s">
        <v>166</v>
      </c>
      <c r="K68" s="452"/>
    </row>
    <row r="69" spans="5:11" ht="15.6" x14ac:dyDescent="0.3">
      <c r="K69" s="452"/>
    </row>
    <row r="70" spans="5:11" ht="15.6" x14ac:dyDescent="0.3">
      <c r="E70"/>
      <c r="F70" s="325" t="s">
        <v>167</v>
      </c>
      <c r="K70" s="452"/>
    </row>
    <row r="71" spans="5:11" ht="16.2" thickBot="1" x14ac:dyDescent="0.35">
      <c r="E71"/>
      <c r="F71" s="322" t="s">
        <v>136</v>
      </c>
      <c r="K71" s="452"/>
    </row>
    <row r="72" spans="5:11" ht="16.2" thickBot="1" x14ac:dyDescent="0.35">
      <c r="E72"/>
      <c r="F72" s="323" t="s">
        <v>137</v>
      </c>
      <c r="G72" s="419" t="s">
        <v>138</v>
      </c>
      <c r="H72" s="420" t="s">
        <v>139</v>
      </c>
      <c r="I72" s="421"/>
      <c r="J72" s="421"/>
      <c r="K72" s="452"/>
    </row>
    <row r="73" spans="5:11" ht="16.2" thickBot="1" x14ac:dyDescent="0.35">
      <c r="E73"/>
      <c r="F73" s="321" t="s">
        <v>269</v>
      </c>
      <c r="G73" s="422">
        <v>92</v>
      </c>
      <c r="H73" s="423">
        <v>92</v>
      </c>
      <c r="I73" s="421">
        <v>95</v>
      </c>
      <c r="J73" s="421">
        <f>G73*I73/1000</f>
        <v>8.74</v>
      </c>
      <c r="K73" s="452"/>
    </row>
    <row r="74" spans="5:11" ht="16.2" thickBot="1" x14ac:dyDescent="0.35">
      <c r="E74"/>
      <c r="F74" s="321" t="s">
        <v>155</v>
      </c>
      <c r="G74" s="422">
        <v>136</v>
      </c>
      <c r="H74" s="423">
        <v>136</v>
      </c>
      <c r="I74" s="421"/>
      <c r="J74" s="421"/>
      <c r="K74" s="452"/>
    </row>
    <row r="75" spans="5:11" ht="16.2" thickBot="1" x14ac:dyDescent="0.35">
      <c r="E75"/>
      <c r="F75" s="326" t="s">
        <v>270</v>
      </c>
      <c r="G75" s="424" t="s">
        <v>147</v>
      </c>
      <c r="H75" s="426">
        <v>192</v>
      </c>
      <c r="I75" s="421"/>
      <c r="J75" s="421"/>
      <c r="K75" s="452"/>
    </row>
    <row r="76" spans="5:11" ht="16.2" thickBot="1" x14ac:dyDescent="0.35">
      <c r="E76"/>
      <c r="F76" s="321" t="s">
        <v>148</v>
      </c>
      <c r="G76" s="422">
        <v>9</v>
      </c>
      <c r="H76" s="423">
        <v>9</v>
      </c>
      <c r="I76" s="421">
        <v>610</v>
      </c>
      <c r="J76" s="421">
        <f>G76*I76/1000</f>
        <v>5.49</v>
      </c>
      <c r="K76" s="452"/>
    </row>
    <row r="77" spans="5:11" ht="15.6" x14ac:dyDescent="0.3">
      <c r="K77" s="452"/>
    </row>
    <row r="78" spans="5:11" ht="21" x14ac:dyDescent="0.3">
      <c r="E78"/>
      <c r="F78" s="456" t="s">
        <v>271</v>
      </c>
      <c r="K78" s="453">
        <f>J86+J89+J90+J92+J94</f>
        <v>39.586200000000005</v>
      </c>
    </row>
    <row r="79" spans="5:11" ht="15.6" x14ac:dyDescent="0.3">
      <c r="E79"/>
      <c r="F79" s="328" t="s">
        <v>272</v>
      </c>
      <c r="K79" s="452"/>
    </row>
    <row r="80" spans="5:11" ht="15.6" x14ac:dyDescent="0.3">
      <c r="E80"/>
      <c r="F80" s="328" t="s">
        <v>166</v>
      </c>
      <c r="K80" s="452"/>
    </row>
    <row r="81" spans="5:11" ht="15.6" x14ac:dyDescent="0.3">
      <c r="K81" s="452"/>
    </row>
    <row r="82" spans="5:11" ht="15.6" x14ac:dyDescent="0.3">
      <c r="E82"/>
      <c r="F82" s="325" t="s">
        <v>167</v>
      </c>
      <c r="K82" s="452"/>
    </row>
    <row r="83" spans="5:11" ht="16.2" thickBot="1" x14ac:dyDescent="0.35">
      <c r="E83"/>
      <c r="F83" s="329" t="s">
        <v>273</v>
      </c>
      <c r="K83" s="452"/>
    </row>
    <row r="84" spans="5:11" ht="16.2" thickBot="1" x14ac:dyDescent="0.35">
      <c r="E84"/>
      <c r="F84" s="320" t="s">
        <v>137</v>
      </c>
      <c r="G84" s="106" t="s">
        <v>138</v>
      </c>
      <c r="H84" s="107" t="s">
        <v>139</v>
      </c>
      <c r="K84" s="452"/>
    </row>
    <row r="85" spans="5:11" ht="16.2" thickBot="1" x14ac:dyDescent="0.35">
      <c r="E85"/>
      <c r="F85" s="321" t="s">
        <v>274</v>
      </c>
      <c r="G85" s="111">
        <v>100</v>
      </c>
      <c r="H85" s="459">
        <v>73.75</v>
      </c>
      <c r="K85" s="452"/>
    </row>
    <row r="86" spans="5:11" ht="16.2" thickBot="1" x14ac:dyDescent="0.35">
      <c r="E86"/>
      <c r="F86" s="321" t="s">
        <v>275</v>
      </c>
      <c r="G86" s="111">
        <v>87.5</v>
      </c>
      <c r="H86" s="459">
        <v>73.75</v>
      </c>
      <c r="I86">
        <v>360.36</v>
      </c>
      <c r="J86">
        <f>G86*I86/1000</f>
        <v>31.531500000000001</v>
      </c>
      <c r="K86" s="452"/>
    </row>
    <row r="87" spans="5:11" ht="16.2" thickBot="1" x14ac:dyDescent="0.35">
      <c r="E87"/>
      <c r="F87" s="321" t="s">
        <v>276</v>
      </c>
      <c r="G87" s="458">
        <v>112.5</v>
      </c>
      <c r="H87" s="459">
        <v>73.75</v>
      </c>
      <c r="K87" s="452"/>
    </row>
    <row r="88" spans="5:11" ht="16.2" thickBot="1" x14ac:dyDescent="0.35">
      <c r="E88"/>
      <c r="F88" s="330" t="s">
        <v>277</v>
      </c>
      <c r="G88" s="116" t="s">
        <v>147</v>
      </c>
      <c r="H88" s="258" t="s">
        <v>147</v>
      </c>
      <c r="K88" s="452"/>
    </row>
    <row r="89" spans="5:11" ht="16.2" thickBot="1" x14ac:dyDescent="0.35">
      <c r="E89"/>
      <c r="F89" s="321" t="s">
        <v>278</v>
      </c>
      <c r="G89" s="111">
        <v>17.5</v>
      </c>
      <c r="H89" s="259">
        <v>17.5</v>
      </c>
      <c r="I89">
        <v>50.09</v>
      </c>
      <c r="J89">
        <f>G89*I89/1000</f>
        <v>0.87657499999999999</v>
      </c>
      <c r="K89" s="452"/>
    </row>
    <row r="90" spans="5:11" ht="16.2" thickBot="1" x14ac:dyDescent="0.35">
      <c r="E90"/>
      <c r="F90" s="321" t="s">
        <v>279</v>
      </c>
      <c r="G90" s="111">
        <v>23.75</v>
      </c>
      <c r="H90" s="112">
        <v>23.75</v>
      </c>
      <c r="I90">
        <v>57.5</v>
      </c>
      <c r="J90">
        <f>G90*I90/1000</f>
        <v>1.3656250000000001</v>
      </c>
      <c r="K90" s="452"/>
    </row>
    <row r="91" spans="5:11" ht="16.2" thickBot="1" x14ac:dyDescent="0.35">
      <c r="E91"/>
      <c r="F91" s="321" t="s">
        <v>145</v>
      </c>
      <c r="G91" s="111">
        <v>23.75</v>
      </c>
      <c r="H91" s="112">
        <v>23.75</v>
      </c>
      <c r="K91" s="452"/>
    </row>
    <row r="92" spans="5:11" ht="16.2" thickBot="1" x14ac:dyDescent="0.35">
      <c r="E92"/>
      <c r="F92" s="321" t="s">
        <v>280</v>
      </c>
      <c r="G92" s="111">
        <v>10</v>
      </c>
      <c r="H92" s="112">
        <v>10</v>
      </c>
      <c r="I92">
        <v>200</v>
      </c>
      <c r="J92">
        <f>G92*I92/1000</f>
        <v>2</v>
      </c>
      <c r="K92" s="452"/>
    </row>
    <row r="93" spans="5:11" ht="16.2" thickBot="1" x14ac:dyDescent="0.35">
      <c r="E93"/>
      <c r="F93" s="330" t="s">
        <v>281</v>
      </c>
      <c r="G93" s="116" t="s">
        <v>147</v>
      </c>
      <c r="H93" s="117">
        <v>123.75</v>
      </c>
      <c r="K93" s="452"/>
    </row>
    <row r="94" spans="5:11" ht="16.2" thickBot="1" x14ac:dyDescent="0.35">
      <c r="E94"/>
      <c r="F94" s="321" t="s">
        <v>148</v>
      </c>
      <c r="G94" s="460">
        <v>6.25</v>
      </c>
      <c r="H94" s="112">
        <v>6.25</v>
      </c>
      <c r="I94">
        <v>610</v>
      </c>
      <c r="J94">
        <f>G94*I94/1000</f>
        <v>3.8125</v>
      </c>
      <c r="K94" s="452"/>
    </row>
    <row r="95" spans="5:11" ht="15.6" x14ac:dyDescent="0.3">
      <c r="K95" s="452"/>
    </row>
    <row r="96" spans="5:11" ht="21" x14ac:dyDescent="0.4">
      <c r="F96" s="455" t="s">
        <v>458</v>
      </c>
      <c r="K96" s="452"/>
    </row>
    <row r="97" spans="5:11" ht="15.6" x14ac:dyDescent="0.3">
      <c r="E97"/>
      <c r="F97" s="303" t="s">
        <v>282</v>
      </c>
      <c r="G97" s="159">
        <v>200</v>
      </c>
      <c r="H97" s="159"/>
      <c r="I97">
        <v>60</v>
      </c>
      <c r="K97" s="453">
        <f>G97*I97/1000</f>
        <v>12</v>
      </c>
    </row>
    <row r="98" spans="5:11" ht="15.6" x14ac:dyDescent="0.3">
      <c r="K98" s="452"/>
    </row>
    <row r="99" spans="5:11" ht="21" x14ac:dyDescent="0.4">
      <c r="F99" s="455" t="s">
        <v>459</v>
      </c>
      <c r="K99" s="452"/>
    </row>
    <row r="100" spans="5:11" ht="15.6" x14ac:dyDescent="0.3">
      <c r="E100"/>
      <c r="F100" s="303" t="s">
        <v>14</v>
      </c>
      <c r="G100" s="461">
        <v>100</v>
      </c>
      <c r="I100">
        <v>32.630000000000003</v>
      </c>
      <c r="K100" s="453">
        <f>G100*I100/1000</f>
        <v>3.2630000000000003</v>
      </c>
    </row>
    <row r="101" spans="5:11" ht="15.6" x14ac:dyDescent="0.3">
      <c r="K101" s="452"/>
    </row>
    <row r="102" spans="5:11" ht="15" thickBot="1" x14ac:dyDescent="0.35"/>
    <row r="103" spans="5:11" s="272" customFormat="1" ht="21.6" thickBot="1" x14ac:dyDescent="0.45">
      <c r="E103" s="331"/>
      <c r="F103" s="464" t="s">
        <v>163</v>
      </c>
      <c r="K103" s="462">
        <f>K112+K126+K129+K142+K155+K164+K181+K198+K213+K152</f>
        <v>207.23884220000002</v>
      </c>
    </row>
    <row r="104" spans="5:11" ht="15" thickBot="1" x14ac:dyDescent="0.35"/>
    <row r="105" spans="5:11" ht="21.6" thickBot="1" x14ac:dyDescent="0.35">
      <c r="E105" s="447" t="s">
        <v>453</v>
      </c>
      <c r="F105" s="456" t="s">
        <v>460</v>
      </c>
      <c r="I105" s="414">
        <f>K112+K126+K129+K142</f>
        <v>74.298180000000002</v>
      </c>
      <c r="J105" s="158">
        <f>K103-I105</f>
        <v>132.94066220000002</v>
      </c>
      <c r="K105" s="277"/>
    </row>
    <row r="106" spans="5:11" x14ac:dyDescent="0.3">
      <c r="F106" s="332" t="s">
        <v>129</v>
      </c>
      <c r="I106" s="96"/>
      <c r="K106" s="277"/>
    </row>
    <row r="107" spans="5:11" x14ac:dyDescent="0.3">
      <c r="F107" s="310"/>
      <c r="I107" s="96"/>
      <c r="K107" s="277"/>
    </row>
    <row r="108" spans="5:11" x14ac:dyDescent="0.3">
      <c r="F108" s="333" t="s">
        <v>130</v>
      </c>
      <c r="I108" s="96"/>
      <c r="K108" s="277"/>
    </row>
    <row r="109" spans="5:11" x14ac:dyDescent="0.3">
      <c r="F109" s="334" t="s">
        <v>131</v>
      </c>
      <c r="I109" s="96"/>
      <c r="K109" s="277"/>
    </row>
    <row r="110" spans="5:11" x14ac:dyDescent="0.3">
      <c r="F110" s="334" t="s">
        <v>132</v>
      </c>
      <c r="I110" s="96"/>
      <c r="K110" s="277"/>
    </row>
    <row r="111" spans="5:11" x14ac:dyDescent="0.3">
      <c r="F111" s="332" t="s">
        <v>206</v>
      </c>
      <c r="I111" s="96"/>
      <c r="K111" s="277"/>
    </row>
    <row r="112" spans="5:11" ht="16.2" thickBot="1" x14ac:dyDescent="0.35">
      <c r="F112" s="306" t="s">
        <v>136</v>
      </c>
      <c r="I112" s="96"/>
      <c r="J112" s="158"/>
      <c r="K112" s="278">
        <f>J114+J115+J117+J118+J119+J120+J122+J123+J124</f>
        <v>61.731180000000002</v>
      </c>
    </row>
    <row r="113" spans="5:11" ht="15" thickBot="1" x14ac:dyDescent="0.35">
      <c r="F113" s="307" t="s">
        <v>137</v>
      </c>
      <c r="G113" s="106" t="s">
        <v>138</v>
      </c>
      <c r="H113" s="107" t="s">
        <v>139</v>
      </c>
      <c r="I113" s="211" t="s">
        <v>140</v>
      </c>
      <c r="J113" s="212" t="s">
        <v>141</v>
      </c>
      <c r="K113" s="277"/>
    </row>
    <row r="114" spans="5:11" ht="15" thickBot="1" x14ac:dyDescent="0.35">
      <c r="F114" s="335" t="s">
        <v>168</v>
      </c>
      <c r="G114" s="111">
        <v>188</v>
      </c>
      <c r="H114" s="112">
        <v>186</v>
      </c>
      <c r="I114" s="214">
        <v>260</v>
      </c>
      <c r="J114" s="215">
        <f>I114*G114/1000</f>
        <v>48.88</v>
      </c>
      <c r="K114" s="277"/>
    </row>
    <row r="115" spans="5:11" ht="15" thickBot="1" x14ac:dyDescent="0.35">
      <c r="F115" s="335" t="s">
        <v>169</v>
      </c>
      <c r="G115" s="111">
        <v>12.94</v>
      </c>
      <c r="H115" s="112">
        <v>12.94</v>
      </c>
      <c r="I115" s="142">
        <v>40</v>
      </c>
      <c r="J115" s="215">
        <f t="shared" ref="J115:J118" si="1">I115*G115/1000</f>
        <v>0.51760000000000006</v>
      </c>
      <c r="K115" s="277"/>
    </row>
    <row r="116" spans="5:11" ht="15" thickBot="1" x14ac:dyDescent="0.35">
      <c r="F116" s="335" t="s">
        <v>461</v>
      </c>
      <c r="G116" s="111">
        <v>16</v>
      </c>
      <c r="H116" s="112">
        <v>16</v>
      </c>
      <c r="I116" s="142"/>
      <c r="J116" s="215">
        <f t="shared" si="1"/>
        <v>0</v>
      </c>
      <c r="K116" s="277"/>
    </row>
    <row r="117" spans="5:11" ht="15" thickBot="1" x14ac:dyDescent="0.35">
      <c r="F117" s="335" t="s">
        <v>155</v>
      </c>
      <c r="G117" s="111">
        <v>48</v>
      </c>
      <c r="H117" s="112">
        <v>48</v>
      </c>
      <c r="I117" s="113"/>
      <c r="J117" s="215">
        <f t="shared" si="1"/>
        <v>0</v>
      </c>
      <c r="K117" s="277"/>
    </row>
    <row r="118" spans="5:11" ht="15" customHeight="1" thickBot="1" x14ac:dyDescent="0.35">
      <c r="F118" s="335" t="s">
        <v>207</v>
      </c>
      <c r="G118" s="111">
        <v>48</v>
      </c>
      <c r="H118" s="112">
        <v>48</v>
      </c>
      <c r="I118" s="156">
        <v>57.5</v>
      </c>
      <c r="J118" s="215">
        <f t="shared" si="1"/>
        <v>2.76</v>
      </c>
      <c r="K118" s="277"/>
    </row>
    <row r="119" spans="5:11" ht="15" thickBot="1" x14ac:dyDescent="0.35">
      <c r="F119" s="335" t="s">
        <v>142</v>
      </c>
      <c r="G119" s="111">
        <v>6</v>
      </c>
      <c r="H119" s="112">
        <v>6</v>
      </c>
      <c r="I119" s="156">
        <v>300</v>
      </c>
      <c r="J119" s="215">
        <f>G119*I119/1000</f>
        <v>1.8</v>
      </c>
      <c r="K119" s="277"/>
    </row>
    <row r="120" spans="5:11" ht="15" thickBot="1" x14ac:dyDescent="0.35">
      <c r="E120"/>
      <c r="F120" s="335" t="s">
        <v>158</v>
      </c>
      <c r="G120" s="111">
        <v>12.94</v>
      </c>
      <c r="H120" s="112">
        <v>12.94</v>
      </c>
      <c r="I120" s="156">
        <v>73</v>
      </c>
      <c r="J120" s="215">
        <f t="shared" ref="J120:J124" si="2">I120*G120/1000</f>
        <v>0.94462000000000002</v>
      </c>
      <c r="K120" s="277"/>
    </row>
    <row r="121" spans="5:11" ht="15" thickBot="1" x14ac:dyDescent="0.35">
      <c r="E121"/>
      <c r="F121" s="335" t="s">
        <v>462</v>
      </c>
      <c r="G121" s="111">
        <v>0.02</v>
      </c>
      <c r="H121" s="112">
        <v>0.02</v>
      </c>
      <c r="I121" s="156"/>
      <c r="J121" s="215">
        <f>I121*G121/1000</f>
        <v>0</v>
      </c>
      <c r="K121" s="277"/>
    </row>
    <row r="122" spans="5:11" ht="15" thickBot="1" x14ac:dyDescent="0.35">
      <c r="E122"/>
      <c r="F122" s="335" t="s">
        <v>208</v>
      </c>
      <c r="G122" s="111">
        <v>6.94</v>
      </c>
      <c r="H122" s="112">
        <v>6.94</v>
      </c>
      <c r="I122" s="156">
        <v>174</v>
      </c>
      <c r="J122" s="215">
        <f t="shared" si="2"/>
        <v>1.2075600000000002</v>
      </c>
      <c r="K122" s="277"/>
    </row>
    <row r="123" spans="5:11" ht="15" thickBot="1" x14ac:dyDescent="0.35">
      <c r="E123"/>
      <c r="F123" s="335" t="s">
        <v>209</v>
      </c>
      <c r="G123" s="111">
        <v>6.94</v>
      </c>
      <c r="H123" s="112">
        <v>6.94</v>
      </c>
      <c r="I123" s="156">
        <v>200</v>
      </c>
      <c r="J123" s="133">
        <f t="shared" si="2"/>
        <v>1.3879999999999999</v>
      </c>
      <c r="K123" s="277"/>
    </row>
    <row r="124" spans="5:11" ht="15" thickBot="1" x14ac:dyDescent="0.35">
      <c r="E124"/>
      <c r="F124" s="335" t="s">
        <v>148</v>
      </c>
      <c r="G124" s="111">
        <v>6.94</v>
      </c>
      <c r="H124" s="112">
        <v>6.94</v>
      </c>
      <c r="I124" s="113">
        <v>610</v>
      </c>
      <c r="J124" s="133">
        <f t="shared" si="2"/>
        <v>4.2334000000000005</v>
      </c>
      <c r="K124" s="277"/>
    </row>
    <row r="125" spans="5:11" x14ac:dyDescent="0.3">
      <c r="E125"/>
      <c r="F125" s="310"/>
      <c r="I125" s="96"/>
      <c r="K125" s="277"/>
    </row>
    <row r="126" spans="5:11" x14ac:dyDescent="0.3">
      <c r="E126"/>
      <c r="F126" s="336" t="s">
        <v>174</v>
      </c>
      <c r="G126" s="271">
        <v>26</v>
      </c>
      <c r="H126" s="283"/>
      <c r="I126" s="282">
        <v>152</v>
      </c>
      <c r="J126" s="133">
        <f>I126*G126/1000</f>
        <v>3.952</v>
      </c>
      <c r="K126" s="278">
        <f>J126</f>
        <v>3.952</v>
      </c>
    </row>
    <row r="127" spans="5:11" x14ac:dyDescent="0.3">
      <c r="E127"/>
      <c r="F127" s="310"/>
      <c r="H127" s="159"/>
      <c r="I127" s="96"/>
      <c r="J127" s="158"/>
      <c r="K127" s="277"/>
    </row>
    <row r="128" spans="5:11" x14ac:dyDescent="0.3">
      <c r="E128"/>
      <c r="F128" s="310"/>
      <c r="I128" s="96"/>
      <c r="K128" s="277"/>
    </row>
    <row r="129" spans="5:11" ht="21" x14ac:dyDescent="0.3">
      <c r="E129"/>
      <c r="F129" s="465" t="s">
        <v>483</v>
      </c>
      <c r="G129" s="119"/>
      <c r="H129" s="119"/>
      <c r="I129" s="161"/>
      <c r="J129" s="129"/>
      <c r="K129" s="278">
        <f>J136+J138</f>
        <v>0.99</v>
      </c>
    </row>
    <row r="130" spans="5:11" x14ac:dyDescent="0.3">
      <c r="E130"/>
      <c r="F130" s="338" t="s">
        <v>166</v>
      </c>
      <c r="G130" s="119"/>
      <c r="H130" s="119"/>
      <c r="I130" s="161"/>
      <c r="J130" s="121"/>
      <c r="K130" s="277"/>
    </row>
    <row r="131" spans="5:11" x14ac:dyDescent="0.3">
      <c r="E131"/>
      <c r="F131" s="216"/>
      <c r="G131" s="119"/>
      <c r="H131" s="119"/>
      <c r="I131" s="161"/>
      <c r="J131" s="121"/>
      <c r="K131" s="277"/>
    </row>
    <row r="132" spans="5:11" x14ac:dyDescent="0.3">
      <c r="E132"/>
      <c r="F132" s="339" t="s">
        <v>167</v>
      </c>
      <c r="G132" s="119"/>
      <c r="H132" s="119"/>
      <c r="I132" s="161"/>
      <c r="J132" s="121"/>
      <c r="K132" s="277"/>
    </row>
    <row r="133" spans="5:11" x14ac:dyDescent="0.3">
      <c r="E133"/>
      <c r="F133" s="340" t="s">
        <v>175</v>
      </c>
      <c r="G133" s="119"/>
      <c r="H133" s="119"/>
      <c r="I133" s="161"/>
      <c r="J133" s="121"/>
      <c r="K133" s="277"/>
    </row>
    <row r="134" spans="5:11" ht="15.6" x14ac:dyDescent="0.3">
      <c r="E134"/>
      <c r="F134" s="312" t="s">
        <v>136</v>
      </c>
      <c r="G134" s="119"/>
      <c r="H134" s="119"/>
      <c r="I134" s="161"/>
      <c r="J134" s="121"/>
      <c r="K134" s="277"/>
    </row>
    <row r="135" spans="5:11" x14ac:dyDescent="0.3">
      <c r="E135"/>
      <c r="F135" s="341" t="s">
        <v>137</v>
      </c>
      <c r="G135" s="167" t="s">
        <v>138</v>
      </c>
      <c r="H135" s="167" t="s">
        <v>139</v>
      </c>
      <c r="I135" s="161"/>
      <c r="J135" s="121"/>
      <c r="K135" s="277"/>
    </row>
    <row r="136" spans="5:11" x14ac:dyDescent="0.3">
      <c r="E136"/>
      <c r="F136" s="342" t="s">
        <v>153</v>
      </c>
      <c r="G136" s="169">
        <v>0.4</v>
      </c>
      <c r="H136" s="169">
        <v>0.4</v>
      </c>
      <c r="I136" s="161" t="s">
        <v>449</v>
      </c>
      <c r="J136" s="129">
        <f>G136*I136/1000</f>
        <v>0.26</v>
      </c>
      <c r="K136" s="277"/>
    </row>
    <row r="137" spans="5:11" x14ac:dyDescent="0.3">
      <c r="E137"/>
      <c r="F137" s="342" t="s">
        <v>155</v>
      </c>
      <c r="G137" s="169">
        <v>54</v>
      </c>
      <c r="H137" s="169">
        <v>54</v>
      </c>
      <c r="I137" s="161"/>
      <c r="J137" s="121"/>
      <c r="K137" s="277"/>
    </row>
    <row r="138" spans="5:11" x14ac:dyDescent="0.3">
      <c r="E138"/>
      <c r="F138" s="342" t="s">
        <v>158</v>
      </c>
      <c r="G138" s="169">
        <v>10</v>
      </c>
      <c r="H138" s="169">
        <v>10</v>
      </c>
      <c r="I138" s="161" t="s">
        <v>450</v>
      </c>
      <c r="J138" s="129">
        <f>G138*I138/1000</f>
        <v>0.73</v>
      </c>
      <c r="K138" s="277"/>
    </row>
    <row r="139" spans="5:11" x14ac:dyDescent="0.3">
      <c r="E139"/>
      <c r="F139" s="342" t="s">
        <v>155</v>
      </c>
      <c r="G139" s="169">
        <v>190</v>
      </c>
      <c r="H139" s="169">
        <v>190</v>
      </c>
      <c r="I139" s="161"/>
      <c r="J139" s="121"/>
      <c r="K139" s="277"/>
    </row>
    <row r="140" spans="5:11" x14ac:dyDescent="0.3">
      <c r="E140"/>
      <c r="F140" s="310"/>
      <c r="I140" s="96"/>
      <c r="K140" s="277"/>
    </row>
    <row r="141" spans="5:11" x14ac:dyDescent="0.3">
      <c r="E141"/>
      <c r="F141" s="310"/>
      <c r="I141" s="96"/>
      <c r="K141" s="277"/>
    </row>
    <row r="142" spans="5:11" ht="22.5" customHeight="1" x14ac:dyDescent="0.3">
      <c r="E142"/>
      <c r="F142" s="666" t="s">
        <v>464</v>
      </c>
      <c r="G142" s="666"/>
      <c r="H142" s="666"/>
      <c r="I142" s="666"/>
      <c r="J142" s="666"/>
      <c r="K142" s="278">
        <f>K145+K147</f>
        <v>7.625</v>
      </c>
    </row>
    <row r="143" spans="5:11" ht="15" thickBot="1" x14ac:dyDescent="0.35">
      <c r="E143"/>
      <c r="F143" s="310"/>
      <c r="I143" s="96"/>
      <c r="K143" s="277"/>
    </row>
    <row r="144" spans="5:11" ht="15" thickBot="1" x14ac:dyDescent="0.35">
      <c r="E144"/>
      <c r="F144" s="207" t="s">
        <v>137</v>
      </c>
      <c r="G144" s="262" t="s">
        <v>138</v>
      </c>
      <c r="H144" s="263" t="s">
        <v>139</v>
      </c>
      <c r="I144" s="197"/>
      <c r="J144" s="135"/>
      <c r="K144" s="277"/>
    </row>
    <row r="145" spans="5:11" ht="15" thickBot="1" x14ac:dyDescent="0.35">
      <c r="E145"/>
      <c r="F145" s="195" t="s">
        <v>148</v>
      </c>
      <c r="G145" s="260">
        <v>12.5</v>
      </c>
      <c r="H145" s="261">
        <v>12.5</v>
      </c>
      <c r="I145" s="197">
        <v>610</v>
      </c>
      <c r="J145" s="135">
        <f>G145*I145/1000</f>
        <v>7.625</v>
      </c>
      <c r="K145" s="277">
        <f>J145</f>
        <v>7.625</v>
      </c>
    </row>
    <row r="146" spans="5:11" ht="15" hidden="1" thickBot="1" x14ac:dyDescent="0.35">
      <c r="E146"/>
      <c r="F146" s="195" t="s">
        <v>202</v>
      </c>
      <c r="G146" s="260">
        <v>12.5</v>
      </c>
      <c r="H146" s="261">
        <v>12.5</v>
      </c>
      <c r="I146" s="197"/>
      <c r="J146" s="135"/>
      <c r="K146" s="277"/>
    </row>
    <row r="147" spans="5:11" ht="15" thickBot="1" x14ac:dyDescent="0.35">
      <c r="E147"/>
      <c r="F147" s="195" t="s">
        <v>184</v>
      </c>
      <c r="G147" s="260">
        <v>37.5</v>
      </c>
      <c r="H147" s="260">
        <v>37.5</v>
      </c>
      <c r="I147" s="120"/>
      <c r="J147" s="135">
        <f>G147*I147/1000</f>
        <v>0</v>
      </c>
      <c r="K147" s="277">
        <f>J147</f>
        <v>0</v>
      </c>
    </row>
    <row r="148" spans="5:11" ht="15" thickBot="1" x14ac:dyDescent="0.35">
      <c r="E148"/>
      <c r="F148" s="195" t="s">
        <v>203</v>
      </c>
      <c r="G148" s="260">
        <v>37.5</v>
      </c>
      <c r="H148" s="260">
        <v>37.5</v>
      </c>
      <c r="I148" s="197">
        <v>50.09</v>
      </c>
      <c r="J148" s="135">
        <f>G148*I148/1000</f>
        <v>1.8783750000000001</v>
      </c>
      <c r="K148" s="277">
        <f>J148</f>
        <v>1.8783750000000001</v>
      </c>
    </row>
    <row r="149" spans="5:11" x14ac:dyDescent="0.3">
      <c r="K149" s="448"/>
    </row>
    <row r="150" spans="5:11" x14ac:dyDescent="0.3">
      <c r="K150" s="448"/>
    </row>
    <row r="151" spans="5:11" ht="21" x14ac:dyDescent="0.4">
      <c r="F151" s="455" t="s">
        <v>466</v>
      </c>
      <c r="K151" s="448"/>
    </row>
    <row r="152" spans="5:11" x14ac:dyDescent="0.3">
      <c r="F152" s="310" t="s">
        <v>467</v>
      </c>
      <c r="G152">
        <v>214.5</v>
      </c>
      <c r="H152">
        <v>150</v>
      </c>
      <c r="I152">
        <v>342</v>
      </c>
      <c r="K152" s="432">
        <f>G152*I152/1000</f>
        <v>73.358999999999995</v>
      </c>
    </row>
    <row r="153" spans="5:11" x14ac:dyDescent="0.3">
      <c r="K153" s="448"/>
    </row>
    <row r="154" spans="5:11" ht="21.6" thickBot="1" x14ac:dyDescent="0.45">
      <c r="F154" s="455" t="s">
        <v>468</v>
      </c>
      <c r="K154" s="448"/>
    </row>
    <row r="155" spans="5:11" ht="18" thickBot="1" x14ac:dyDescent="0.35">
      <c r="E155" s="447" t="s">
        <v>455</v>
      </c>
      <c r="F155" s="343" t="s">
        <v>283</v>
      </c>
      <c r="G155" s="84"/>
      <c r="H155" s="84"/>
      <c r="K155" s="432">
        <f>J160+J161</f>
        <v>10.62</v>
      </c>
    </row>
    <row r="156" spans="5:11" x14ac:dyDescent="0.3">
      <c r="E156"/>
      <c r="F156" s="344"/>
      <c r="G156" s="84"/>
      <c r="H156" s="84"/>
      <c r="K156" s="448"/>
    </row>
    <row r="157" spans="5:11" ht="31.5" customHeight="1" x14ac:dyDescent="0.3">
      <c r="E157"/>
      <c r="F157" s="345"/>
      <c r="G157" s="621" t="s">
        <v>285</v>
      </c>
      <c r="H157" s="621"/>
      <c r="K157" s="448"/>
    </row>
    <row r="158" spans="5:11" ht="15.6" x14ac:dyDescent="0.3">
      <c r="E158"/>
      <c r="F158" s="346"/>
      <c r="G158" s="621" t="s">
        <v>286</v>
      </c>
      <c r="H158" s="621"/>
      <c r="K158" s="448"/>
    </row>
    <row r="159" spans="5:11" ht="15.6" x14ac:dyDescent="0.3">
      <c r="E159"/>
      <c r="F159" s="345" t="s">
        <v>284</v>
      </c>
      <c r="G159" s="11" t="s">
        <v>138</v>
      </c>
      <c r="H159" s="11" t="s">
        <v>139</v>
      </c>
      <c r="K159" s="448"/>
    </row>
    <row r="160" spans="5:11" ht="15.6" x14ac:dyDescent="0.3">
      <c r="E160"/>
      <c r="F160" s="345" t="s">
        <v>287</v>
      </c>
      <c r="G160" s="416">
        <v>118</v>
      </c>
      <c r="H160" s="416">
        <v>100</v>
      </c>
      <c r="I160">
        <v>90</v>
      </c>
      <c r="J160">
        <f>G160*I160/1000</f>
        <v>10.62</v>
      </c>
      <c r="K160" s="448"/>
    </row>
    <row r="161" spans="5:11" ht="15.6" hidden="1" x14ac:dyDescent="0.3">
      <c r="E161"/>
      <c r="F161" s="345" t="s">
        <v>320</v>
      </c>
      <c r="G161" s="416"/>
      <c r="H161" s="416"/>
      <c r="J161">
        <f>G161*I161/1000</f>
        <v>0</v>
      </c>
      <c r="K161" s="448"/>
    </row>
    <row r="162" spans="5:11" ht="15.6" x14ac:dyDescent="0.3">
      <c r="E162"/>
      <c r="F162" s="345" t="s">
        <v>288</v>
      </c>
      <c r="G162" s="264"/>
      <c r="H162" s="416">
        <v>100</v>
      </c>
      <c r="K162" s="448"/>
    </row>
    <row r="163" spans="5:11" x14ac:dyDescent="0.3">
      <c r="K163" s="448"/>
    </row>
    <row r="164" spans="5:11" ht="21" x14ac:dyDescent="0.3">
      <c r="E164"/>
      <c r="F164" s="456" t="s">
        <v>469</v>
      </c>
      <c r="K164" s="432">
        <f>J171+J172+J173+J174+J175+J176</f>
        <v>5.8870000000000005</v>
      </c>
    </row>
    <row r="165" spans="5:11" x14ac:dyDescent="0.3">
      <c r="E165"/>
      <c r="F165" s="324" t="s">
        <v>267</v>
      </c>
      <c r="K165" s="448"/>
    </row>
    <row r="166" spans="5:11" x14ac:dyDescent="0.3">
      <c r="E166"/>
      <c r="F166" s="324" t="s">
        <v>166</v>
      </c>
      <c r="K166" s="448"/>
    </row>
    <row r="167" spans="5:11" x14ac:dyDescent="0.3">
      <c r="K167" s="448"/>
    </row>
    <row r="168" spans="5:11" x14ac:dyDescent="0.3">
      <c r="E168"/>
      <c r="F168" s="325" t="s">
        <v>167</v>
      </c>
      <c r="K168" s="448"/>
    </row>
    <row r="169" spans="5:11" ht="15" thickBot="1" x14ac:dyDescent="0.35">
      <c r="E169"/>
      <c r="F169" s="322" t="s">
        <v>252</v>
      </c>
      <c r="K169" s="448"/>
    </row>
    <row r="170" spans="5:11" ht="15" thickBot="1" x14ac:dyDescent="0.35">
      <c r="E170"/>
      <c r="F170" s="323" t="s">
        <v>137</v>
      </c>
      <c r="G170" s="249" t="s">
        <v>138</v>
      </c>
      <c r="H170" s="250" t="s">
        <v>139</v>
      </c>
      <c r="K170" s="448"/>
    </row>
    <row r="171" spans="5:11" ht="15" thickBot="1" x14ac:dyDescent="0.35">
      <c r="E171"/>
      <c r="F171" s="321" t="s">
        <v>289</v>
      </c>
      <c r="G171" s="251">
        <v>62.5</v>
      </c>
      <c r="H171" s="252">
        <v>50</v>
      </c>
      <c r="I171">
        <v>45</v>
      </c>
      <c r="J171">
        <f>G171*I171/1000</f>
        <v>2.8125</v>
      </c>
      <c r="K171" s="448"/>
    </row>
    <row r="172" spans="5:11" ht="15" thickBot="1" x14ac:dyDescent="0.35">
      <c r="E172"/>
      <c r="F172" s="321" t="s">
        <v>253</v>
      </c>
      <c r="G172" s="251">
        <v>40</v>
      </c>
      <c r="H172" s="252">
        <v>30</v>
      </c>
      <c r="I172">
        <v>27</v>
      </c>
      <c r="J172">
        <f t="shared" ref="J172:J176" si="3">G172*I172/1000</f>
        <v>1.08</v>
      </c>
      <c r="K172" s="448"/>
    </row>
    <row r="173" spans="5:11" ht="15" thickBot="1" x14ac:dyDescent="0.35">
      <c r="F173" s="321" t="s">
        <v>259</v>
      </c>
      <c r="G173" s="251">
        <v>15.75</v>
      </c>
      <c r="H173" s="252">
        <v>12.5</v>
      </c>
      <c r="I173">
        <v>30</v>
      </c>
      <c r="J173">
        <f t="shared" si="3"/>
        <v>0.47249999999999998</v>
      </c>
      <c r="K173" s="448"/>
    </row>
    <row r="174" spans="5:11" ht="15" thickBot="1" x14ac:dyDescent="0.35">
      <c r="F174" s="321" t="s">
        <v>260</v>
      </c>
      <c r="G174" s="251">
        <v>12</v>
      </c>
      <c r="H174" s="252">
        <v>10</v>
      </c>
      <c r="I174">
        <v>21</v>
      </c>
      <c r="J174">
        <f t="shared" si="3"/>
        <v>0.252</v>
      </c>
      <c r="K174" s="448"/>
    </row>
    <row r="175" spans="5:11" ht="15" thickBot="1" x14ac:dyDescent="0.35">
      <c r="F175" s="321" t="s">
        <v>290</v>
      </c>
      <c r="G175" s="251">
        <v>2.5</v>
      </c>
      <c r="H175" s="252">
        <v>2.5</v>
      </c>
      <c r="I175">
        <v>234</v>
      </c>
      <c r="J175">
        <f t="shared" si="3"/>
        <v>0.58499999999999996</v>
      </c>
      <c r="K175" s="448"/>
    </row>
    <row r="176" spans="5:11" ht="15" thickBot="1" x14ac:dyDescent="0.35">
      <c r="F176" s="321" t="s">
        <v>250</v>
      </c>
      <c r="G176" s="251">
        <v>5</v>
      </c>
      <c r="H176" s="252">
        <v>5</v>
      </c>
      <c r="I176">
        <v>137</v>
      </c>
      <c r="J176">
        <f t="shared" si="3"/>
        <v>0.68500000000000005</v>
      </c>
      <c r="K176" s="448"/>
    </row>
    <row r="177" spans="5:11" ht="15" thickBot="1" x14ac:dyDescent="0.35">
      <c r="F177" s="321" t="s">
        <v>291</v>
      </c>
      <c r="G177" s="251">
        <v>200</v>
      </c>
      <c r="H177" s="252">
        <v>200</v>
      </c>
      <c r="K177" s="448"/>
    </row>
    <row r="178" spans="5:11" ht="15" thickBot="1" x14ac:dyDescent="0.35">
      <c r="F178" s="321" t="s">
        <v>263</v>
      </c>
      <c r="G178" s="251">
        <v>200</v>
      </c>
      <c r="H178" s="252">
        <v>200</v>
      </c>
      <c r="K178" s="448"/>
    </row>
    <row r="179" spans="5:11" ht="15" thickBot="1" x14ac:dyDescent="0.35">
      <c r="F179" s="321" t="s">
        <v>145</v>
      </c>
      <c r="G179" s="251">
        <v>200</v>
      </c>
      <c r="H179" s="252">
        <v>200</v>
      </c>
      <c r="K179" s="448"/>
    </row>
    <row r="180" spans="5:11" x14ac:dyDescent="0.3">
      <c r="K180" s="448"/>
    </row>
    <row r="181" spans="5:11" ht="21" x14ac:dyDescent="0.3">
      <c r="E181"/>
      <c r="F181" s="470" t="s">
        <v>475</v>
      </c>
      <c r="G181" s="84"/>
      <c r="H181" s="84"/>
      <c r="K181" s="432">
        <f>J187+J188+J189+J191+J192+J193+J194+J195</f>
        <v>36.54891219999999</v>
      </c>
    </row>
    <row r="182" spans="5:11" ht="14.4" customHeight="1" x14ac:dyDescent="0.3">
      <c r="E182"/>
      <c r="F182" s="467" t="s">
        <v>137</v>
      </c>
      <c r="G182" s="268" t="s">
        <v>138</v>
      </c>
      <c r="H182" s="268" t="s">
        <v>139</v>
      </c>
      <c r="K182" s="448"/>
    </row>
    <row r="183" spans="5:11" ht="14.4" customHeight="1" x14ac:dyDescent="0.3">
      <c r="E183"/>
      <c r="F183" s="467" t="s">
        <v>472</v>
      </c>
      <c r="G183" s="466" t="s">
        <v>470</v>
      </c>
      <c r="H183" s="466">
        <v>100</v>
      </c>
      <c r="K183" s="448"/>
    </row>
    <row r="184" spans="5:11" ht="14.4" customHeight="1" x14ac:dyDescent="0.3">
      <c r="E184"/>
      <c r="F184" s="467" t="s">
        <v>471</v>
      </c>
      <c r="G184" s="466">
        <v>100</v>
      </c>
      <c r="H184" s="466">
        <v>96.66</v>
      </c>
      <c r="K184" s="448"/>
    </row>
    <row r="185" spans="5:11" ht="14.4" hidden="1" customHeight="1" x14ac:dyDescent="0.3">
      <c r="E185"/>
      <c r="F185" s="467"/>
      <c r="G185" s="466"/>
      <c r="H185" s="466"/>
      <c r="K185" s="448"/>
    </row>
    <row r="186" spans="5:11" hidden="1" x14ac:dyDescent="0.3">
      <c r="E186"/>
      <c r="F186" s="417" t="s">
        <v>293</v>
      </c>
      <c r="G186" s="466">
        <v>196.6</v>
      </c>
      <c r="H186" s="466">
        <v>174.6</v>
      </c>
      <c r="K186" s="448"/>
    </row>
    <row r="187" spans="5:11" x14ac:dyDescent="0.3">
      <c r="E187"/>
      <c r="F187" s="417" t="s">
        <v>473</v>
      </c>
      <c r="G187" s="466">
        <v>124.66</v>
      </c>
      <c r="H187" s="466">
        <v>91.34</v>
      </c>
      <c r="I187">
        <v>235.17</v>
      </c>
      <c r="J187">
        <f>G187*I187/1000</f>
        <v>29.316292199999996</v>
      </c>
      <c r="K187" s="448"/>
    </row>
    <row r="188" spans="5:11" x14ac:dyDescent="0.3">
      <c r="E188"/>
      <c r="F188" s="417" t="s">
        <v>250</v>
      </c>
      <c r="G188" s="466">
        <v>4</v>
      </c>
      <c r="H188" s="466">
        <v>4</v>
      </c>
      <c r="I188">
        <v>137</v>
      </c>
      <c r="J188">
        <f t="shared" ref="J188:J195" si="4">G188*I188/1000</f>
        <v>0.54800000000000004</v>
      </c>
      <c r="K188" s="448"/>
    </row>
    <row r="189" spans="5:11" x14ac:dyDescent="0.3">
      <c r="E189"/>
      <c r="F189" s="430" t="s">
        <v>474</v>
      </c>
      <c r="G189" s="466">
        <v>1.44</v>
      </c>
      <c r="H189" s="466">
        <v>1.44</v>
      </c>
      <c r="I189">
        <v>17</v>
      </c>
      <c r="J189">
        <f t="shared" si="4"/>
        <v>2.4480000000000002E-2</v>
      </c>
      <c r="K189" s="448"/>
    </row>
    <row r="190" spans="5:11" x14ac:dyDescent="0.3">
      <c r="E190"/>
      <c r="F190" s="351" t="s">
        <v>295</v>
      </c>
      <c r="G190" s="466" t="s">
        <v>147</v>
      </c>
      <c r="H190" s="466">
        <v>66.599999999999994</v>
      </c>
      <c r="K190" s="448"/>
    </row>
    <row r="191" spans="5:11" x14ac:dyDescent="0.3">
      <c r="E191"/>
      <c r="F191" s="417" t="s">
        <v>260</v>
      </c>
      <c r="G191" s="466">
        <v>12.66</v>
      </c>
      <c r="H191" s="466">
        <v>10.66</v>
      </c>
      <c r="I191">
        <v>21</v>
      </c>
      <c r="J191">
        <f t="shared" si="4"/>
        <v>0.26586000000000004</v>
      </c>
      <c r="K191" s="448"/>
    </row>
    <row r="192" spans="5:11" x14ac:dyDescent="0.3">
      <c r="E192"/>
      <c r="F192" s="417" t="s">
        <v>259</v>
      </c>
      <c r="G192" s="466">
        <v>13.34</v>
      </c>
      <c r="H192" s="466">
        <v>10.66</v>
      </c>
      <c r="I192">
        <v>30</v>
      </c>
      <c r="J192">
        <f t="shared" si="4"/>
        <v>0.4002</v>
      </c>
      <c r="K192" s="448"/>
    </row>
    <row r="193" spans="5:11" x14ac:dyDescent="0.3">
      <c r="E193"/>
      <c r="F193" s="468" t="s">
        <v>296</v>
      </c>
      <c r="G193" s="466">
        <v>46.66</v>
      </c>
      <c r="H193" s="466">
        <v>46.66</v>
      </c>
      <c r="I193">
        <v>84</v>
      </c>
      <c r="J193">
        <f>G193*I193/1000</f>
        <v>3.9194399999999998</v>
      </c>
      <c r="K193" s="448"/>
    </row>
    <row r="194" spans="5:11" ht="14.4" customHeight="1" x14ac:dyDescent="0.3">
      <c r="E194"/>
      <c r="F194" s="468" t="s">
        <v>250</v>
      </c>
      <c r="G194" s="466">
        <v>10.6</v>
      </c>
      <c r="H194" s="466">
        <v>10.6</v>
      </c>
      <c r="I194">
        <v>137</v>
      </c>
      <c r="J194">
        <f t="shared" si="4"/>
        <v>1.4521999999999999</v>
      </c>
      <c r="K194" s="448"/>
    </row>
    <row r="195" spans="5:11" x14ac:dyDescent="0.3">
      <c r="F195" s="468" t="s">
        <v>297</v>
      </c>
      <c r="G195" s="466">
        <v>2.66</v>
      </c>
      <c r="H195" s="466">
        <v>2.66</v>
      </c>
      <c r="I195">
        <v>234</v>
      </c>
      <c r="J195">
        <f t="shared" si="4"/>
        <v>0.6224400000000001</v>
      </c>
      <c r="K195" s="448"/>
    </row>
    <row r="196" spans="5:11" ht="14.4" customHeight="1" x14ac:dyDescent="0.3">
      <c r="F196" s="469" t="s">
        <v>298</v>
      </c>
      <c r="G196" s="466" t="s">
        <v>147</v>
      </c>
      <c r="H196" s="466">
        <v>133.34</v>
      </c>
      <c r="K196" s="448"/>
    </row>
    <row r="197" spans="5:11" x14ac:dyDescent="0.3">
      <c r="K197" s="448"/>
    </row>
    <row r="198" spans="5:11" ht="21" thickBot="1" x14ac:dyDescent="0.35">
      <c r="F198" s="471" t="s">
        <v>476</v>
      </c>
      <c r="K198" s="432">
        <f>J200+J207+J209</f>
        <v>3.2627499999999996</v>
      </c>
    </row>
    <row r="199" spans="5:11" ht="15" thickBot="1" x14ac:dyDescent="0.35">
      <c r="F199" s="323" t="s">
        <v>137</v>
      </c>
      <c r="G199" s="249" t="s">
        <v>138</v>
      </c>
      <c r="H199" s="250" t="s">
        <v>139</v>
      </c>
      <c r="K199" s="448"/>
    </row>
    <row r="200" spans="5:11" ht="15" thickBot="1" x14ac:dyDescent="0.35">
      <c r="F200" s="321" t="s">
        <v>300</v>
      </c>
      <c r="G200" s="251">
        <v>25</v>
      </c>
      <c r="H200" s="252">
        <v>30.5</v>
      </c>
      <c r="I200">
        <v>97.51</v>
      </c>
      <c r="J200">
        <f>G200*I200/1000</f>
        <v>2.4377499999999999</v>
      </c>
      <c r="K200" s="448"/>
    </row>
    <row r="201" spans="5:11" ht="15" hidden="1" thickBot="1" x14ac:dyDescent="0.35">
      <c r="F201" s="321" t="s">
        <v>301</v>
      </c>
      <c r="G201" s="251">
        <v>15</v>
      </c>
      <c r="H201" s="252">
        <v>56</v>
      </c>
      <c r="K201" s="448"/>
    </row>
    <row r="202" spans="5:11" ht="15" hidden="1" thickBot="1" x14ac:dyDescent="0.35">
      <c r="F202" s="321" t="s">
        <v>302</v>
      </c>
      <c r="G202" s="251">
        <v>30</v>
      </c>
      <c r="H202" s="252">
        <v>45</v>
      </c>
      <c r="K202" s="448"/>
    </row>
    <row r="203" spans="5:11" ht="15" hidden="1" thickBot="1" x14ac:dyDescent="0.35">
      <c r="F203" s="321" t="s">
        <v>303</v>
      </c>
      <c r="G203" s="251">
        <v>20</v>
      </c>
      <c r="H203" s="252">
        <v>37</v>
      </c>
      <c r="K203" s="448"/>
    </row>
    <row r="204" spans="5:11" ht="15" hidden="1" thickBot="1" x14ac:dyDescent="0.35">
      <c r="F204" s="321" t="s">
        <v>304</v>
      </c>
      <c r="G204" s="251">
        <v>25</v>
      </c>
      <c r="H204" s="252">
        <v>46</v>
      </c>
      <c r="K204" s="448"/>
    </row>
    <row r="205" spans="5:11" ht="15" hidden="1" thickBot="1" x14ac:dyDescent="0.35">
      <c r="F205" s="321" t="s">
        <v>305</v>
      </c>
      <c r="G205" s="251">
        <v>20</v>
      </c>
      <c r="H205" s="252">
        <v>32</v>
      </c>
      <c r="K205" s="448"/>
    </row>
    <row r="206" spans="5:11" ht="15" hidden="1" thickBot="1" x14ac:dyDescent="0.35">
      <c r="F206" s="326" t="s">
        <v>306</v>
      </c>
      <c r="G206" s="253" t="s">
        <v>147</v>
      </c>
      <c r="H206" s="269" t="s">
        <v>147</v>
      </c>
      <c r="K206" s="448"/>
    </row>
    <row r="207" spans="5:11" ht="15" thickBot="1" x14ac:dyDescent="0.35">
      <c r="F207" s="321" t="s">
        <v>158</v>
      </c>
      <c r="G207" s="251">
        <v>15</v>
      </c>
      <c r="H207" s="252">
        <v>15</v>
      </c>
      <c r="I207">
        <v>55</v>
      </c>
      <c r="J207">
        <f>G207*I207/1000</f>
        <v>0.82499999999999996</v>
      </c>
      <c r="K207" s="448"/>
    </row>
    <row r="208" spans="5:11" ht="15" thickBot="1" x14ac:dyDescent="0.35">
      <c r="F208" s="326" t="s">
        <v>307</v>
      </c>
      <c r="G208" s="270">
        <v>11</v>
      </c>
      <c r="H208" s="257">
        <v>11</v>
      </c>
      <c r="K208" s="448"/>
    </row>
    <row r="209" spans="5:11" ht="15" hidden="1" thickBot="1" x14ac:dyDescent="0.35">
      <c r="F209" s="321" t="s">
        <v>308</v>
      </c>
      <c r="G209" s="251">
        <v>0</v>
      </c>
      <c r="H209" s="252">
        <v>0</v>
      </c>
      <c r="I209">
        <v>600</v>
      </c>
      <c r="J209">
        <f>G209*I209/1000</f>
        <v>0</v>
      </c>
      <c r="K209" s="448"/>
    </row>
    <row r="210" spans="5:11" ht="15" thickBot="1" x14ac:dyDescent="0.35">
      <c r="F210" s="321" t="s">
        <v>155</v>
      </c>
      <c r="G210" s="251">
        <v>190</v>
      </c>
      <c r="H210" s="252">
        <v>190</v>
      </c>
      <c r="K210" s="448"/>
    </row>
    <row r="211" spans="5:11" x14ac:dyDescent="0.3">
      <c r="K211" s="448"/>
    </row>
    <row r="212" spans="5:11" ht="21" x14ac:dyDescent="0.4">
      <c r="F212" s="455" t="s">
        <v>459</v>
      </c>
      <c r="K212" s="448"/>
    </row>
    <row r="213" spans="5:11" x14ac:dyDescent="0.3">
      <c r="F213" s="303" t="s">
        <v>14</v>
      </c>
      <c r="G213">
        <v>100</v>
      </c>
      <c r="I213">
        <v>32.630000000000003</v>
      </c>
      <c r="K213" s="432">
        <f>G213*I213/1000</f>
        <v>3.2630000000000003</v>
      </c>
    </row>
    <row r="214" spans="5:11" x14ac:dyDescent="0.3">
      <c r="K214" s="448"/>
    </row>
    <row r="215" spans="5:11" x14ac:dyDescent="0.3">
      <c r="K215" s="448"/>
    </row>
    <row r="216" spans="5:11" ht="15" thickBot="1" x14ac:dyDescent="0.35">
      <c r="K216" s="448"/>
    </row>
    <row r="217" spans="5:11" s="272" customFormat="1" ht="21.6" thickBot="1" x14ac:dyDescent="0.45">
      <c r="E217" s="331"/>
      <c r="F217" s="464" t="s">
        <v>176</v>
      </c>
      <c r="G217" s="472"/>
      <c r="H217" s="472"/>
      <c r="I217" s="472"/>
      <c r="J217" s="472"/>
      <c r="K217" s="473">
        <f>K219+K233+K235+K237+K254+K263+K286+K298+K300</f>
        <v>98.326649999999987</v>
      </c>
    </row>
    <row r="218" spans="5:11" ht="15" thickBot="1" x14ac:dyDescent="0.35">
      <c r="K218" s="448"/>
    </row>
    <row r="219" spans="5:11" ht="21.6" thickBot="1" x14ac:dyDescent="0.35">
      <c r="E219" s="447" t="s">
        <v>453</v>
      </c>
      <c r="F219" s="456" t="s">
        <v>477</v>
      </c>
      <c r="K219" s="432">
        <f>J224+J225+J226+J228+J229+J230+J231</f>
        <v>9.506000000000002</v>
      </c>
    </row>
    <row r="220" spans="5:11" x14ac:dyDescent="0.3">
      <c r="K220" s="448"/>
    </row>
    <row r="221" spans="5:11" x14ac:dyDescent="0.3">
      <c r="F221" s="354" t="s">
        <v>478</v>
      </c>
      <c r="K221" s="448"/>
    </row>
    <row r="222" spans="5:11" ht="15.6" thickBot="1" x14ac:dyDescent="0.35">
      <c r="E222"/>
      <c r="F222" s="355" t="s">
        <v>136</v>
      </c>
      <c r="K222" s="448"/>
    </row>
    <row r="223" spans="5:11" ht="15" thickBot="1" x14ac:dyDescent="0.35">
      <c r="E223"/>
      <c r="F223" s="320" t="s">
        <v>137</v>
      </c>
      <c r="G223" s="106" t="s">
        <v>138</v>
      </c>
      <c r="H223" s="107" t="s">
        <v>139</v>
      </c>
      <c r="K223" s="448"/>
    </row>
    <row r="224" spans="5:11" ht="15" thickBot="1" x14ac:dyDescent="0.35">
      <c r="E224"/>
      <c r="F224" s="321" t="s">
        <v>479</v>
      </c>
      <c r="G224" s="111">
        <v>140</v>
      </c>
      <c r="H224" s="112">
        <v>140</v>
      </c>
      <c r="I224">
        <v>57.5</v>
      </c>
      <c r="J224" s="158">
        <f>G224*I224/1000</f>
        <v>8.0500000000000007</v>
      </c>
      <c r="K224" s="448"/>
    </row>
    <row r="225" spans="5:11" ht="15" thickBot="1" x14ac:dyDescent="0.35">
      <c r="E225"/>
      <c r="F225" s="321" t="s">
        <v>155</v>
      </c>
      <c r="G225" s="111">
        <v>60</v>
      </c>
      <c r="H225" s="112">
        <v>60</v>
      </c>
      <c r="I225">
        <v>0</v>
      </c>
      <c r="J225" s="158">
        <f>G225*I225/1000</f>
        <v>0</v>
      </c>
      <c r="K225" s="448"/>
    </row>
    <row r="226" spans="5:11" ht="15" thickBot="1" x14ac:dyDescent="0.35">
      <c r="E226"/>
      <c r="F226" s="321" t="s">
        <v>481</v>
      </c>
      <c r="G226" s="111">
        <v>2</v>
      </c>
      <c r="H226" s="112">
        <v>2</v>
      </c>
      <c r="I226">
        <v>610</v>
      </c>
      <c r="J226" s="158">
        <f t="shared" ref="J226:J231" si="5">G226*I226/1000</f>
        <v>1.22</v>
      </c>
      <c r="K226" s="448"/>
    </row>
    <row r="227" spans="5:11" ht="15" thickBot="1" x14ac:dyDescent="0.35">
      <c r="E227"/>
      <c r="F227" s="321" t="s">
        <v>158</v>
      </c>
      <c r="G227" s="111">
        <v>1.6</v>
      </c>
      <c r="H227" s="112">
        <v>1.6</v>
      </c>
      <c r="I227">
        <v>73</v>
      </c>
      <c r="J227" s="158"/>
      <c r="K227" s="448"/>
    </row>
    <row r="228" spans="5:11" ht="15" thickBot="1" x14ac:dyDescent="0.35">
      <c r="E228"/>
      <c r="F228" s="321" t="s">
        <v>480</v>
      </c>
      <c r="G228" s="474">
        <v>4</v>
      </c>
      <c r="H228" s="475">
        <v>4</v>
      </c>
      <c r="I228" s="90"/>
      <c r="J228" s="476">
        <f t="shared" si="5"/>
        <v>0</v>
      </c>
      <c r="K228" s="448"/>
    </row>
    <row r="229" spans="5:11" ht="15" thickBot="1" x14ac:dyDescent="0.35">
      <c r="E229"/>
      <c r="F229" s="321" t="s">
        <v>255</v>
      </c>
      <c r="G229" s="111">
        <v>4</v>
      </c>
      <c r="H229" s="112">
        <v>4</v>
      </c>
      <c r="J229" s="158">
        <f t="shared" si="5"/>
        <v>0</v>
      </c>
      <c r="K229" s="448"/>
    </row>
    <row r="230" spans="5:11" ht="15" thickBot="1" x14ac:dyDescent="0.35">
      <c r="E230"/>
      <c r="F230" s="321" t="s">
        <v>256</v>
      </c>
      <c r="G230" s="111">
        <v>4</v>
      </c>
      <c r="H230" s="112">
        <v>4</v>
      </c>
      <c r="I230">
        <v>59</v>
      </c>
      <c r="J230" s="158">
        <f t="shared" si="5"/>
        <v>0.23599999999999999</v>
      </c>
      <c r="K230" s="448"/>
    </row>
    <row r="231" spans="5:11" ht="15" thickBot="1" x14ac:dyDescent="0.35">
      <c r="E231"/>
      <c r="F231" s="321" t="s">
        <v>258</v>
      </c>
      <c r="G231" s="111">
        <v>4</v>
      </c>
      <c r="H231" s="112">
        <v>4</v>
      </c>
      <c r="J231" s="158">
        <f t="shared" si="5"/>
        <v>0</v>
      </c>
      <c r="K231" s="448"/>
    </row>
    <row r="232" spans="5:11" x14ac:dyDescent="0.3">
      <c r="K232" s="448"/>
    </row>
    <row r="233" spans="5:11" x14ac:dyDescent="0.3">
      <c r="E233"/>
      <c r="F233" s="303" t="s">
        <v>318</v>
      </c>
      <c r="G233" s="159">
        <v>200</v>
      </c>
      <c r="I233">
        <v>48.17</v>
      </c>
      <c r="K233" s="432">
        <f>G233*I233/1000</f>
        <v>9.6340000000000003</v>
      </c>
    </row>
    <row r="234" spans="5:11" ht="15" thickBot="1" x14ac:dyDescent="0.35">
      <c r="E234"/>
      <c r="K234" s="448"/>
    </row>
    <row r="235" spans="5:11" ht="15" thickBot="1" x14ac:dyDescent="0.35">
      <c r="E235"/>
      <c r="F235" s="356" t="s">
        <v>247</v>
      </c>
      <c r="G235" s="254">
        <v>105.2</v>
      </c>
      <c r="H235" s="255">
        <v>100</v>
      </c>
      <c r="I235">
        <v>85</v>
      </c>
      <c r="K235" s="432">
        <f>G235*I235/1000</f>
        <v>8.9420000000000002</v>
      </c>
    </row>
    <row r="236" spans="5:11" x14ac:dyDescent="0.3">
      <c r="K236" s="448"/>
    </row>
    <row r="237" spans="5:11" ht="25.2" thickBot="1" x14ac:dyDescent="0.35">
      <c r="E237"/>
      <c r="F237" s="302" t="s">
        <v>322</v>
      </c>
      <c r="K237" s="432">
        <f>J239+J242+J248+J250+J251</f>
        <v>4.6150000000000002</v>
      </c>
    </row>
    <row r="238" spans="5:11" ht="15" thickBot="1" x14ac:dyDescent="0.35">
      <c r="E238"/>
      <c r="F238" s="323" t="s">
        <v>137</v>
      </c>
      <c r="G238" s="249" t="s">
        <v>138</v>
      </c>
      <c r="H238" s="250" t="s">
        <v>139</v>
      </c>
      <c r="K238" s="448"/>
    </row>
    <row r="239" spans="5:11" ht="15" thickBot="1" x14ac:dyDescent="0.35">
      <c r="E239"/>
      <c r="F239" s="321" t="s">
        <v>315</v>
      </c>
      <c r="G239" s="287">
        <v>2.5</v>
      </c>
      <c r="H239" s="288">
        <v>2.5</v>
      </c>
      <c r="I239">
        <v>130</v>
      </c>
      <c r="J239">
        <f>G239*I239/1000</f>
        <v>0.32500000000000001</v>
      </c>
      <c r="K239" s="448"/>
    </row>
    <row r="240" spans="5:11" ht="15" thickBot="1" x14ac:dyDescent="0.35">
      <c r="E240"/>
      <c r="F240" s="321" t="s">
        <v>323</v>
      </c>
      <c r="G240" s="253" t="s">
        <v>147</v>
      </c>
      <c r="H240" s="252">
        <v>175</v>
      </c>
      <c r="K240" s="448"/>
    </row>
    <row r="241" spans="5:11" ht="15" thickBot="1" x14ac:dyDescent="0.35">
      <c r="E241"/>
      <c r="F241" s="321" t="s">
        <v>145</v>
      </c>
      <c r="G241" s="251">
        <v>175</v>
      </c>
      <c r="H241" s="252">
        <v>175</v>
      </c>
      <c r="K241" s="448"/>
    </row>
    <row r="242" spans="5:11" ht="15" thickBot="1" x14ac:dyDescent="0.35">
      <c r="E242"/>
      <c r="F242" s="321" t="s">
        <v>253</v>
      </c>
      <c r="G242" s="251">
        <v>100</v>
      </c>
      <c r="H242" s="252">
        <v>75</v>
      </c>
      <c r="I242">
        <v>35</v>
      </c>
      <c r="J242">
        <f>G242*I242/1000</f>
        <v>3.5</v>
      </c>
      <c r="K242" s="448"/>
    </row>
    <row r="243" spans="5:11" ht="15" hidden="1" thickBot="1" x14ac:dyDescent="0.35">
      <c r="E243"/>
      <c r="F243" s="321" t="s">
        <v>324</v>
      </c>
      <c r="G243" s="251">
        <v>10</v>
      </c>
      <c r="H243" s="252">
        <v>10</v>
      </c>
      <c r="K243" s="448"/>
    </row>
    <row r="244" spans="5:11" ht="15" hidden="1" thickBot="1" x14ac:dyDescent="0.35">
      <c r="E244"/>
      <c r="F244" s="321" t="s">
        <v>325</v>
      </c>
      <c r="G244" s="251">
        <v>10</v>
      </c>
      <c r="H244" s="252">
        <v>10</v>
      </c>
      <c r="K244" s="448"/>
    </row>
    <row r="245" spans="5:11" ht="15" hidden="1" thickBot="1" x14ac:dyDescent="0.35">
      <c r="E245"/>
      <c r="F245" s="321" t="s">
        <v>326</v>
      </c>
      <c r="G245" s="251">
        <v>10</v>
      </c>
      <c r="H245" s="252">
        <v>10</v>
      </c>
      <c r="K245" s="448"/>
    </row>
    <row r="246" spans="5:11" ht="15" hidden="1" thickBot="1" x14ac:dyDescent="0.35">
      <c r="E246"/>
      <c r="F246" s="321" t="s">
        <v>327</v>
      </c>
      <c r="G246" s="265">
        <v>44323</v>
      </c>
      <c r="H246" s="266">
        <v>44323</v>
      </c>
      <c r="K246" s="448"/>
    </row>
    <row r="247" spans="5:11" ht="15" hidden="1" thickBot="1" x14ac:dyDescent="0.35">
      <c r="E247"/>
      <c r="F247" s="321" t="s">
        <v>328</v>
      </c>
      <c r="G247" s="251">
        <v>5</v>
      </c>
      <c r="H247" s="252">
        <v>5</v>
      </c>
      <c r="K247" s="448"/>
    </row>
    <row r="248" spans="5:11" ht="15" thickBot="1" x14ac:dyDescent="0.35">
      <c r="E248"/>
      <c r="F248" s="321" t="s">
        <v>329</v>
      </c>
      <c r="G248" s="251">
        <v>5</v>
      </c>
      <c r="H248" s="252">
        <v>5</v>
      </c>
      <c r="I248">
        <v>35</v>
      </c>
      <c r="J248">
        <f>G248*I248/1000</f>
        <v>0.17499999999999999</v>
      </c>
      <c r="K248" s="448"/>
    </row>
    <row r="249" spans="5:11" ht="15" hidden="1" thickBot="1" x14ac:dyDescent="0.35">
      <c r="E249"/>
      <c r="F249" s="321" t="s">
        <v>330</v>
      </c>
      <c r="G249" s="251">
        <v>5</v>
      </c>
      <c r="H249" s="252">
        <v>5</v>
      </c>
      <c r="K249" s="448"/>
    </row>
    <row r="250" spans="5:11" ht="15" thickBot="1" x14ac:dyDescent="0.35">
      <c r="E250"/>
      <c r="F250" s="321" t="s">
        <v>331</v>
      </c>
      <c r="G250" s="287">
        <v>12.5</v>
      </c>
      <c r="H250" s="252">
        <v>10</v>
      </c>
      <c r="I250">
        <v>30</v>
      </c>
      <c r="J250">
        <f>G250*I250/1000</f>
        <v>0.375</v>
      </c>
      <c r="K250" s="448"/>
    </row>
    <row r="251" spans="5:11" ht="15" thickBot="1" x14ac:dyDescent="0.35">
      <c r="E251"/>
      <c r="F251" s="321" t="s">
        <v>260</v>
      </c>
      <c r="G251" s="251">
        <v>12</v>
      </c>
      <c r="H251" s="252">
        <v>10</v>
      </c>
      <c r="I251">
        <v>20</v>
      </c>
      <c r="J251">
        <f>G251*I251/1000</f>
        <v>0.24</v>
      </c>
      <c r="K251" s="448"/>
    </row>
    <row r="252" spans="5:11" x14ac:dyDescent="0.3">
      <c r="K252" s="448"/>
    </row>
    <row r="253" spans="5:11" x14ac:dyDescent="0.3">
      <c r="K253" s="448"/>
    </row>
    <row r="254" spans="5:11" ht="24.6" x14ac:dyDescent="0.3">
      <c r="E254"/>
      <c r="F254" s="302" t="s">
        <v>333</v>
      </c>
      <c r="K254" s="432">
        <f>J257+J259+J260</f>
        <v>8.2320499999999992</v>
      </c>
    </row>
    <row r="255" spans="5:11" ht="15" thickBot="1" x14ac:dyDescent="0.35">
      <c r="E255"/>
      <c r="F255" s="322" t="s">
        <v>268</v>
      </c>
      <c r="K255" s="448"/>
    </row>
    <row r="256" spans="5:11" ht="15" thickBot="1" x14ac:dyDescent="0.35">
      <c r="E256"/>
      <c r="F256" s="323" t="s">
        <v>137</v>
      </c>
      <c r="G256" s="249" t="s">
        <v>138</v>
      </c>
      <c r="H256" s="250" t="s">
        <v>139</v>
      </c>
      <c r="K256" s="448"/>
    </row>
    <row r="257" spans="5:11" ht="15" thickBot="1" x14ac:dyDescent="0.35">
      <c r="E257"/>
      <c r="F257" s="321" t="s">
        <v>334</v>
      </c>
      <c r="G257" s="251">
        <v>63</v>
      </c>
      <c r="H257" s="252">
        <v>63</v>
      </c>
      <c r="I257">
        <v>55</v>
      </c>
      <c r="J257">
        <f>G257*I257/1000</f>
        <v>3.4649999999999999</v>
      </c>
      <c r="K257" s="448"/>
    </row>
    <row r="258" spans="5:11" ht="15" thickBot="1" x14ac:dyDescent="0.35">
      <c r="E258"/>
      <c r="F258" s="321" t="s">
        <v>155</v>
      </c>
      <c r="G258" s="251">
        <v>378</v>
      </c>
      <c r="H258" s="252">
        <v>378</v>
      </c>
      <c r="K258" s="448"/>
    </row>
    <row r="259" spans="5:11" ht="15" thickBot="1" x14ac:dyDescent="0.35">
      <c r="E259"/>
      <c r="F259" s="321" t="s">
        <v>265</v>
      </c>
      <c r="G259" s="251">
        <v>3.15</v>
      </c>
      <c r="H259" s="252">
        <v>3.15</v>
      </c>
      <c r="I259">
        <v>17</v>
      </c>
      <c r="J259">
        <f>G259*I259/1000</f>
        <v>5.355E-2</v>
      </c>
      <c r="K259" s="448"/>
    </row>
    <row r="260" spans="5:11" ht="15" thickBot="1" x14ac:dyDescent="0.35">
      <c r="E260"/>
      <c r="F260" s="321" t="s">
        <v>148</v>
      </c>
      <c r="G260" s="251">
        <v>8.57</v>
      </c>
      <c r="H260" s="252">
        <v>8.57</v>
      </c>
      <c r="I260">
        <v>550</v>
      </c>
      <c r="J260">
        <f>G260*I260/1000</f>
        <v>4.7134999999999998</v>
      </c>
      <c r="K260" s="448"/>
    </row>
    <row r="261" spans="5:11" x14ac:dyDescent="0.3">
      <c r="K261" s="448"/>
    </row>
    <row r="262" spans="5:11" x14ac:dyDescent="0.3">
      <c r="K262" s="448"/>
    </row>
    <row r="263" spans="5:11" ht="24.6" x14ac:dyDescent="0.3">
      <c r="E263"/>
      <c r="F263" s="302" t="s">
        <v>335</v>
      </c>
      <c r="K263" s="432">
        <f>J277+J279+J280+J281+J282</f>
        <v>30.713999999999999</v>
      </c>
    </row>
    <row r="264" spans="5:11" x14ac:dyDescent="0.3">
      <c r="E264"/>
      <c r="F264" s="324" t="s">
        <v>336</v>
      </c>
      <c r="K264" s="448"/>
    </row>
    <row r="265" spans="5:11" x14ac:dyDescent="0.3">
      <c r="E265"/>
      <c r="F265" s="324" t="s">
        <v>166</v>
      </c>
      <c r="K265" s="448"/>
    </row>
    <row r="266" spans="5:11" x14ac:dyDescent="0.3">
      <c r="K266" s="448"/>
    </row>
    <row r="267" spans="5:11" x14ac:dyDescent="0.3">
      <c r="E267"/>
      <c r="F267" s="325" t="s">
        <v>167</v>
      </c>
      <c r="K267" s="158"/>
    </row>
    <row r="268" spans="5:11" x14ac:dyDescent="0.3">
      <c r="E268"/>
      <c r="F268" s="357"/>
      <c r="K268" s="158"/>
    </row>
    <row r="269" spans="5:11" hidden="1" x14ac:dyDescent="0.3">
      <c r="E269"/>
      <c r="F269" s="358" t="s">
        <v>337</v>
      </c>
      <c r="K269" s="158"/>
    </row>
    <row r="270" spans="5:11" ht="15" thickBot="1" x14ac:dyDescent="0.35">
      <c r="E270"/>
      <c r="F270" s="322" t="s">
        <v>273</v>
      </c>
      <c r="K270" s="158"/>
    </row>
    <row r="271" spans="5:11" ht="15" thickBot="1" x14ac:dyDescent="0.35">
      <c r="E271"/>
      <c r="F271" s="323" t="s">
        <v>137</v>
      </c>
      <c r="G271" s="249" t="s">
        <v>138</v>
      </c>
      <c r="H271" s="250" t="s">
        <v>139</v>
      </c>
      <c r="K271" s="158"/>
    </row>
    <row r="272" spans="5:11" ht="15" hidden="1" thickBot="1" x14ac:dyDescent="0.35">
      <c r="E272"/>
      <c r="F272" s="321" t="s">
        <v>338</v>
      </c>
      <c r="G272" s="251">
        <v>107</v>
      </c>
      <c r="H272" s="252">
        <v>79</v>
      </c>
      <c r="K272" s="158"/>
    </row>
    <row r="273" spans="5:11" ht="15" hidden="1" thickBot="1" x14ac:dyDescent="0.35">
      <c r="E273"/>
      <c r="F273" s="321" t="s">
        <v>339</v>
      </c>
      <c r="G273" s="251">
        <v>107</v>
      </c>
      <c r="H273" s="252">
        <v>79</v>
      </c>
      <c r="K273" s="158"/>
    </row>
    <row r="274" spans="5:11" ht="15" hidden="1" thickBot="1" x14ac:dyDescent="0.35">
      <c r="E274"/>
      <c r="F274" s="321" t="s">
        <v>340</v>
      </c>
      <c r="G274" s="251">
        <v>107</v>
      </c>
      <c r="H274" s="252">
        <v>79</v>
      </c>
      <c r="K274" s="158"/>
    </row>
    <row r="275" spans="5:11" ht="15" hidden="1" thickBot="1" x14ac:dyDescent="0.35">
      <c r="E275"/>
      <c r="F275" s="321" t="s">
        <v>341</v>
      </c>
      <c r="G275" s="251">
        <v>107</v>
      </c>
      <c r="H275" s="252">
        <v>79</v>
      </c>
      <c r="K275" s="158"/>
    </row>
    <row r="276" spans="5:11" ht="15" hidden="1" thickBot="1" x14ac:dyDescent="0.35">
      <c r="E276"/>
      <c r="F276" s="321" t="s">
        <v>342</v>
      </c>
      <c r="G276" s="251">
        <v>107</v>
      </c>
      <c r="H276" s="252">
        <v>79</v>
      </c>
      <c r="K276" s="158"/>
    </row>
    <row r="277" spans="5:11" ht="15" thickBot="1" x14ac:dyDescent="0.35">
      <c r="E277"/>
      <c r="F277" s="321" t="s">
        <v>343</v>
      </c>
      <c r="G277" s="251">
        <v>87</v>
      </c>
      <c r="H277" s="252">
        <v>74</v>
      </c>
      <c r="I277">
        <v>330</v>
      </c>
      <c r="J277">
        <f>G277*I277/1000</f>
        <v>28.71</v>
      </c>
      <c r="K277" s="158"/>
    </row>
    <row r="278" spans="5:11" ht="15" thickBot="1" x14ac:dyDescent="0.35">
      <c r="E278"/>
      <c r="F278" s="321" t="s">
        <v>344</v>
      </c>
      <c r="G278" s="251">
        <v>87</v>
      </c>
      <c r="H278" s="252">
        <v>74</v>
      </c>
      <c r="K278" s="158"/>
    </row>
    <row r="279" spans="5:11" ht="15" thickBot="1" x14ac:dyDescent="0.35">
      <c r="E279"/>
      <c r="F279" s="321" t="s">
        <v>250</v>
      </c>
      <c r="G279" s="251">
        <v>5</v>
      </c>
      <c r="H279" s="252">
        <v>5</v>
      </c>
      <c r="I279">
        <v>130</v>
      </c>
      <c r="J279">
        <f>G279*I279/1000</f>
        <v>0.65</v>
      </c>
      <c r="K279" s="158"/>
    </row>
    <row r="280" spans="5:11" ht="15" thickBot="1" x14ac:dyDescent="0.35">
      <c r="E280"/>
      <c r="F280" s="321" t="s">
        <v>260</v>
      </c>
      <c r="G280" s="251">
        <v>12</v>
      </c>
      <c r="H280" s="252">
        <v>10</v>
      </c>
      <c r="I280">
        <v>20</v>
      </c>
      <c r="J280">
        <f>G280*I280/1000</f>
        <v>0.24</v>
      </c>
      <c r="K280" s="158"/>
    </row>
    <row r="281" spans="5:11" ht="15" thickBot="1" x14ac:dyDescent="0.35">
      <c r="E281"/>
      <c r="F281" s="321" t="s">
        <v>290</v>
      </c>
      <c r="G281" s="251">
        <v>8</v>
      </c>
      <c r="H281" s="252">
        <v>8</v>
      </c>
      <c r="I281">
        <v>130</v>
      </c>
      <c r="J281">
        <f>G281*I281/1000</f>
        <v>1.04</v>
      </c>
      <c r="K281" s="158"/>
    </row>
    <row r="282" spans="5:11" ht="15" thickBot="1" x14ac:dyDescent="0.35">
      <c r="E282"/>
      <c r="F282" s="321" t="s">
        <v>171</v>
      </c>
      <c r="G282" s="251">
        <v>2</v>
      </c>
      <c r="H282" s="252">
        <v>2</v>
      </c>
      <c r="I282">
        <v>37</v>
      </c>
      <c r="J282">
        <f>G282*I282/1000</f>
        <v>7.3999999999999996E-2</v>
      </c>
      <c r="K282" s="158"/>
    </row>
    <row r="283" spans="5:11" ht="15" thickBot="1" x14ac:dyDescent="0.35">
      <c r="E283"/>
      <c r="F283" s="326" t="s">
        <v>345</v>
      </c>
      <c r="G283" s="253" t="s">
        <v>147</v>
      </c>
      <c r="H283" s="257">
        <v>50</v>
      </c>
      <c r="K283" s="448"/>
    </row>
    <row r="284" spans="5:11" ht="15" thickBot="1" x14ac:dyDescent="0.35">
      <c r="E284"/>
      <c r="F284" s="326" t="s">
        <v>346</v>
      </c>
      <c r="G284" s="253" t="s">
        <v>147</v>
      </c>
      <c r="H284" s="257">
        <v>50</v>
      </c>
      <c r="K284" s="448"/>
    </row>
    <row r="285" spans="5:11" x14ac:dyDescent="0.3">
      <c r="K285" s="448"/>
    </row>
    <row r="286" spans="5:11" ht="15" thickBot="1" x14ac:dyDescent="0.35">
      <c r="F286" s="431" t="s">
        <v>430</v>
      </c>
      <c r="K286" s="432">
        <f>J290+J291+J292</f>
        <v>5.1003999999999996</v>
      </c>
    </row>
    <row r="287" spans="5:11" ht="25.2" customHeight="1" thickBot="1" x14ac:dyDescent="0.35">
      <c r="F287" s="667" t="s">
        <v>284</v>
      </c>
      <c r="G287" s="670" t="s">
        <v>285</v>
      </c>
      <c r="H287" s="671"/>
      <c r="K287" s="448"/>
    </row>
    <row r="288" spans="5:11" ht="15" thickBot="1" x14ac:dyDescent="0.35">
      <c r="F288" s="668"/>
      <c r="G288" s="672" t="s">
        <v>431</v>
      </c>
      <c r="H288" s="673"/>
      <c r="K288" s="448"/>
    </row>
    <row r="289" spans="5:11" ht="15" thickBot="1" x14ac:dyDescent="0.35">
      <c r="F289" s="669"/>
      <c r="G289" s="433" t="s">
        <v>432</v>
      </c>
      <c r="H289" s="433" t="s">
        <v>433</v>
      </c>
      <c r="K289" s="448"/>
    </row>
    <row r="290" spans="5:11" ht="15" thickBot="1" x14ac:dyDescent="0.35">
      <c r="F290" s="434" t="s">
        <v>160</v>
      </c>
      <c r="G290" s="433">
        <v>17</v>
      </c>
      <c r="H290" s="433">
        <v>7</v>
      </c>
      <c r="I290">
        <v>215</v>
      </c>
      <c r="J290" s="158">
        <f>G290*I290/1000</f>
        <v>3.6549999999999998</v>
      </c>
      <c r="K290" s="448"/>
    </row>
    <row r="291" spans="5:11" ht="15" thickBot="1" x14ac:dyDescent="0.35">
      <c r="F291" s="434" t="s">
        <v>155</v>
      </c>
      <c r="G291" s="433">
        <v>214</v>
      </c>
      <c r="H291" s="433">
        <v>214</v>
      </c>
      <c r="K291" s="448"/>
    </row>
    <row r="292" spans="5:11" ht="15" thickBot="1" x14ac:dyDescent="0.35">
      <c r="F292" s="434" t="s">
        <v>158</v>
      </c>
      <c r="G292" s="433">
        <v>20</v>
      </c>
      <c r="H292" s="433">
        <v>20</v>
      </c>
      <c r="I292">
        <v>72.27</v>
      </c>
      <c r="J292">
        <f>G292*I292/1000</f>
        <v>1.4453999999999998</v>
      </c>
      <c r="K292" s="448"/>
    </row>
    <row r="293" spans="5:11" ht="15" thickBot="1" x14ac:dyDescent="0.35">
      <c r="F293" s="435" t="s">
        <v>434</v>
      </c>
      <c r="G293" s="433" t="s">
        <v>147</v>
      </c>
      <c r="H293" s="433" t="s">
        <v>147</v>
      </c>
      <c r="K293" s="448"/>
    </row>
    <row r="294" spans="5:11" x14ac:dyDescent="0.3">
      <c r="G294" s="159"/>
      <c r="H294" s="159"/>
      <c r="K294" s="439"/>
    </row>
    <row r="295" spans="5:11" x14ac:dyDescent="0.3">
      <c r="K295" s="448"/>
    </row>
    <row r="296" spans="5:11" x14ac:dyDescent="0.3">
      <c r="K296" s="448"/>
    </row>
    <row r="297" spans="5:11" x14ac:dyDescent="0.3">
      <c r="K297" s="448"/>
    </row>
    <row r="298" spans="5:11" x14ac:dyDescent="0.3">
      <c r="E298"/>
      <c r="F298" s="303" t="s">
        <v>14</v>
      </c>
      <c r="G298">
        <v>60</v>
      </c>
      <c r="I298">
        <v>29.72</v>
      </c>
      <c r="K298" s="432">
        <f>G298*I298/1000</f>
        <v>1.7831999999999999</v>
      </c>
    </row>
    <row r="299" spans="5:11" x14ac:dyDescent="0.3">
      <c r="K299" s="448"/>
    </row>
    <row r="300" spans="5:11" x14ac:dyDescent="0.3">
      <c r="F300" s="303" t="s">
        <v>321</v>
      </c>
      <c r="G300">
        <v>120</v>
      </c>
      <c r="I300">
        <v>165</v>
      </c>
      <c r="K300" s="432">
        <f>G300*I300/1000</f>
        <v>19.8</v>
      </c>
    </row>
    <row r="302" spans="5:11" s="289" customFormat="1" x14ac:dyDescent="0.3">
      <c r="E302" s="359"/>
      <c r="F302" s="359" t="s">
        <v>190</v>
      </c>
      <c r="K302" s="291">
        <f>K304+K318+K330+K336+K344+K363+K371+K382+K384+K386</f>
        <v>103.15292799999999</v>
      </c>
    </row>
    <row r="304" spans="5:11" ht="21" x14ac:dyDescent="0.3">
      <c r="F304" s="360" t="s">
        <v>191</v>
      </c>
      <c r="G304" s="141"/>
      <c r="H304" s="141"/>
      <c r="I304" s="113"/>
      <c r="J304" s="131"/>
      <c r="K304" s="290">
        <f>J311+J312+J314+J316</f>
        <v>9.3630200000000006</v>
      </c>
    </row>
    <row r="305" spans="5:11" x14ac:dyDescent="0.3">
      <c r="F305" s="361" t="s">
        <v>192</v>
      </c>
      <c r="G305" s="141"/>
      <c r="H305" s="141"/>
      <c r="I305" s="113"/>
      <c r="J305" s="119"/>
      <c r="K305" s="97"/>
    </row>
    <row r="306" spans="5:11" x14ac:dyDescent="0.3">
      <c r="F306" s="361" t="s">
        <v>166</v>
      </c>
      <c r="G306" s="141"/>
      <c r="H306" s="141"/>
      <c r="I306" s="113"/>
      <c r="J306" s="119"/>
      <c r="K306" s="97"/>
    </row>
    <row r="307" spans="5:11" x14ac:dyDescent="0.3">
      <c r="F307" s="318"/>
      <c r="G307" s="141"/>
      <c r="H307" s="141"/>
      <c r="I307" s="113"/>
      <c r="J307" s="119"/>
      <c r="K307" s="97"/>
    </row>
    <row r="308" spans="5:11" x14ac:dyDescent="0.3">
      <c r="F308" s="362" t="s">
        <v>167</v>
      </c>
      <c r="G308" s="141"/>
      <c r="H308" s="141"/>
      <c r="I308" s="113"/>
      <c r="J308" s="119"/>
      <c r="K308" s="97"/>
    </row>
    <row r="309" spans="5:11" ht="16.2" thickBot="1" x14ac:dyDescent="0.35">
      <c r="F309" s="363" t="s">
        <v>136</v>
      </c>
      <c r="G309" s="141"/>
      <c r="H309" s="141"/>
      <c r="I309" s="113"/>
      <c r="J309" s="119"/>
      <c r="K309" s="97"/>
    </row>
    <row r="310" spans="5:11" ht="15" thickBot="1" x14ac:dyDescent="0.35">
      <c r="F310" s="364" t="s">
        <v>137</v>
      </c>
      <c r="G310" s="187" t="s">
        <v>138</v>
      </c>
      <c r="H310" s="188" t="s">
        <v>139</v>
      </c>
      <c r="I310" s="113"/>
      <c r="J310" s="119"/>
      <c r="K310" s="97"/>
    </row>
    <row r="311" spans="5:11" ht="15" thickBot="1" x14ac:dyDescent="0.35">
      <c r="F311" s="365" t="s">
        <v>169</v>
      </c>
      <c r="G311" s="190">
        <v>30.8</v>
      </c>
      <c r="H311" s="191">
        <v>30.8</v>
      </c>
      <c r="I311" s="113">
        <v>40</v>
      </c>
      <c r="J311" s="135">
        <f>G311*I311/1000</f>
        <v>1.232</v>
      </c>
      <c r="K311" s="97"/>
    </row>
    <row r="312" spans="5:11" ht="15" thickBot="1" x14ac:dyDescent="0.35">
      <c r="F312" s="365" t="s">
        <v>144</v>
      </c>
      <c r="G312" s="190">
        <v>106</v>
      </c>
      <c r="H312" s="191">
        <v>106</v>
      </c>
      <c r="I312" s="113">
        <v>48.17</v>
      </c>
      <c r="J312" s="135">
        <f>G312*I312/1000</f>
        <v>5.10602</v>
      </c>
      <c r="K312" s="97"/>
    </row>
    <row r="313" spans="5:11" ht="15" thickBot="1" x14ac:dyDescent="0.35">
      <c r="F313" s="365" t="s">
        <v>155</v>
      </c>
      <c r="G313" s="190">
        <v>70</v>
      </c>
      <c r="H313" s="191">
        <v>70</v>
      </c>
      <c r="I313" s="113"/>
      <c r="J313" s="114"/>
      <c r="K313" s="97"/>
    </row>
    <row r="314" spans="5:11" ht="15" thickBot="1" x14ac:dyDescent="0.35">
      <c r="F314" s="365" t="s">
        <v>158</v>
      </c>
      <c r="G314" s="190">
        <v>5</v>
      </c>
      <c r="H314" s="191">
        <v>5</v>
      </c>
      <c r="I314" s="156">
        <v>55</v>
      </c>
      <c r="J314" s="135">
        <f>G314*I314/1000</f>
        <v>0.27500000000000002</v>
      </c>
      <c r="K314" s="97"/>
    </row>
    <row r="315" spans="5:11" ht="15" thickBot="1" x14ac:dyDescent="0.35">
      <c r="E315"/>
      <c r="F315" s="366" t="s">
        <v>193</v>
      </c>
      <c r="G315" s="193" t="s">
        <v>147</v>
      </c>
      <c r="H315" s="194">
        <v>192</v>
      </c>
      <c r="I315" s="113"/>
      <c r="J315" s="114"/>
      <c r="K315" s="97"/>
    </row>
    <row r="316" spans="5:11" ht="15" thickBot="1" x14ac:dyDescent="0.35">
      <c r="E316"/>
      <c r="F316" s="365" t="s">
        <v>148</v>
      </c>
      <c r="G316" s="190">
        <v>5</v>
      </c>
      <c r="H316" s="191">
        <v>5</v>
      </c>
      <c r="I316" s="156">
        <v>550</v>
      </c>
      <c r="J316" s="135">
        <f>G316*I316/1000</f>
        <v>2.75</v>
      </c>
      <c r="K316" s="97"/>
    </row>
    <row r="317" spans="5:11" x14ac:dyDescent="0.3">
      <c r="E317"/>
      <c r="F317" s="310"/>
      <c r="I317" s="96"/>
      <c r="K317" s="97"/>
    </row>
    <row r="318" spans="5:11" ht="21" x14ac:dyDescent="0.3">
      <c r="E318"/>
      <c r="F318" s="337" t="s">
        <v>150</v>
      </c>
      <c r="G318" s="119"/>
      <c r="H318" s="119"/>
      <c r="I318" s="161"/>
      <c r="J318" s="129"/>
      <c r="K318" s="290">
        <f>J325+J327</f>
        <v>0.99250000000000005</v>
      </c>
    </row>
    <row r="319" spans="5:11" x14ac:dyDescent="0.3">
      <c r="E319"/>
      <c r="F319" s="338" t="s">
        <v>166</v>
      </c>
      <c r="G319" s="119"/>
      <c r="H319" s="119"/>
      <c r="I319" s="161"/>
      <c r="J319" s="121"/>
      <c r="K319" s="97"/>
    </row>
    <row r="320" spans="5:11" x14ac:dyDescent="0.3">
      <c r="E320"/>
      <c r="F320" s="216"/>
      <c r="G320" s="119"/>
      <c r="H320" s="119"/>
      <c r="I320" s="161"/>
      <c r="J320" s="121"/>
      <c r="K320" s="97"/>
    </row>
    <row r="321" spans="5:11" x14ac:dyDescent="0.3">
      <c r="E321"/>
      <c r="F321" s="339" t="s">
        <v>167</v>
      </c>
      <c r="G321" s="119"/>
      <c r="H321" s="119"/>
      <c r="I321" s="161"/>
      <c r="J321" s="121"/>
      <c r="K321" s="97"/>
    </row>
    <row r="322" spans="5:11" x14ac:dyDescent="0.3">
      <c r="E322"/>
      <c r="F322" s="340" t="s">
        <v>175</v>
      </c>
      <c r="G322" s="119"/>
      <c r="H322" s="119"/>
      <c r="I322" s="161"/>
      <c r="J322" s="121"/>
      <c r="K322" s="97"/>
    </row>
    <row r="323" spans="5:11" ht="15.6" x14ac:dyDescent="0.3">
      <c r="E323"/>
      <c r="F323" s="312" t="s">
        <v>152</v>
      </c>
      <c r="G323" s="119"/>
      <c r="H323" s="119"/>
      <c r="I323" s="161"/>
      <c r="J323" s="121"/>
      <c r="K323" s="97"/>
    </row>
    <row r="324" spans="5:11" x14ac:dyDescent="0.3">
      <c r="E324"/>
      <c r="F324" s="341" t="s">
        <v>137</v>
      </c>
      <c r="G324" s="167" t="s">
        <v>138</v>
      </c>
      <c r="H324" s="167" t="s">
        <v>139</v>
      </c>
      <c r="I324" s="161"/>
      <c r="J324" s="121"/>
      <c r="K324" s="97"/>
    </row>
    <row r="325" spans="5:11" x14ac:dyDescent="0.3">
      <c r="E325"/>
      <c r="F325" s="342" t="s">
        <v>153</v>
      </c>
      <c r="G325" s="169">
        <v>0.5</v>
      </c>
      <c r="H325" s="169">
        <v>0.5</v>
      </c>
      <c r="I325" s="161" t="s">
        <v>425</v>
      </c>
      <c r="J325" s="135">
        <f>G325*I325/1000</f>
        <v>0.25</v>
      </c>
      <c r="K325" s="97"/>
    </row>
    <row r="326" spans="5:11" x14ac:dyDescent="0.3">
      <c r="E326"/>
      <c r="F326" s="342" t="s">
        <v>155</v>
      </c>
      <c r="G326" s="169">
        <v>54</v>
      </c>
      <c r="H326" s="169">
        <v>54</v>
      </c>
      <c r="I326" s="161"/>
      <c r="J326" s="135"/>
      <c r="K326" s="97"/>
    </row>
    <row r="327" spans="5:11" x14ac:dyDescent="0.3">
      <c r="E327"/>
      <c r="F327" s="342" t="s">
        <v>158</v>
      </c>
      <c r="G327" s="169">
        <v>13.5</v>
      </c>
      <c r="H327" s="169">
        <v>13.5</v>
      </c>
      <c r="I327" s="161" t="s">
        <v>419</v>
      </c>
      <c r="J327" s="135">
        <f>G327*I327/1000</f>
        <v>0.74250000000000005</v>
      </c>
      <c r="K327" s="97"/>
    </row>
    <row r="328" spans="5:11" x14ac:dyDescent="0.3">
      <c r="E328"/>
      <c r="F328" s="342" t="s">
        <v>155</v>
      </c>
      <c r="G328" s="169">
        <v>135</v>
      </c>
      <c r="H328" s="169">
        <v>135</v>
      </c>
      <c r="I328" s="161"/>
      <c r="J328" s="135"/>
      <c r="K328" s="97"/>
    </row>
    <row r="329" spans="5:11" x14ac:dyDescent="0.3">
      <c r="E329"/>
      <c r="F329" s="342"/>
      <c r="G329" s="169"/>
      <c r="H329" s="169"/>
      <c r="I329" s="161"/>
      <c r="J329" s="135"/>
      <c r="K329" s="97"/>
    </row>
    <row r="330" spans="5:11" x14ac:dyDescent="0.3">
      <c r="E330"/>
      <c r="F330" s="367" t="s">
        <v>383</v>
      </c>
      <c r="G330" s="169"/>
      <c r="H330" s="169"/>
      <c r="I330" s="161"/>
      <c r="J330" s="121"/>
      <c r="K330" s="290">
        <f>J331+J332+J333</f>
        <v>11.257400000000001</v>
      </c>
    </row>
    <row r="331" spans="5:11" x14ac:dyDescent="0.3">
      <c r="E331"/>
      <c r="F331" s="342" t="s">
        <v>184</v>
      </c>
      <c r="G331" s="137">
        <v>30</v>
      </c>
      <c r="H331" s="169">
        <v>30</v>
      </c>
      <c r="I331" s="161" t="s">
        <v>426</v>
      </c>
      <c r="J331" s="133">
        <f>G331*I331/1000</f>
        <v>1.6242000000000001</v>
      </c>
      <c r="K331" s="292"/>
    </row>
    <row r="332" spans="5:11" x14ac:dyDescent="0.3">
      <c r="E332"/>
      <c r="F332" s="342" t="s">
        <v>186</v>
      </c>
      <c r="G332" s="121">
        <v>5</v>
      </c>
      <c r="H332" s="169">
        <v>5</v>
      </c>
      <c r="I332" s="161" t="s">
        <v>422</v>
      </c>
      <c r="J332" s="133">
        <f>G332*I332/1000</f>
        <v>2.75</v>
      </c>
      <c r="K332" s="292"/>
    </row>
    <row r="333" spans="5:11" ht="15" thickBot="1" x14ac:dyDescent="0.35">
      <c r="E333"/>
      <c r="F333" s="342" t="s">
        <v>188</v>
      </c>
      <c r="G333" s="121">
        <v>16</v>
      </c>
      <c r="H333" s="169">
        <v>15</v>
      </c>
      <c r="I333" s="161" t="s">
        <v>423</v>
      </c>
      <c r="J333" s="133">
        <f>G333*I333/1000</f>
        <v>6.8831999999999995</v>
      </c>
      <c r="K333" s="292"/>
    </row>
    <row r="334" spans="5:11" ht="15" thickBot="1" x14ac:dyDescent="0.35">
      <c r="E334"/>
      <c r="F334" s="195"/>
      <c r="G334" s="196"/>
      <c r="H334" s="196"/>
      <c r="I334" s="197"/>
      <c r="J334" s="135"/>
      <c r="K334" s="97"/>
    </row>
    <row r="336" spans="5:11" ht="16.2" thickBot="1" x14ac:dyDescent="0.35">
      <c r="E336"/>
      <c r="F336" s="319" t="s">
        <v>245</v>
      </c>
      <c r="K336" s="279">
        <f>J338+J339+J341+J342</f>
        <v>9.8739999999999988</v>
      </c>
    </row>
    <row r="337" spans="5:11" ht="15" thickBot="1" x14ac:dyDescent="0.35">
      <c r="E337"/>
      <c r="F337" s="320" t="s">
        <v>137</v>
      </c>
      <c r="G337" s="106" t="s">
        <v>138</v>
      </c>
      <c r="H337" s="107" t="s">
        <v>139</v>
      </c>
    </row>
    <row r="338" spans="5:11" ht="15.75" customHeight="1" thickBot="1" x14ac:dyDescent="0.35">
      <c r="E338"/>
      <c r="F338" s="321" t="s">
        <v>246</v>
      </c>
      <c r="G338" s="111">
        <v>56.5</v>
      </c>
      <c r="H338" s="112">
        <v>48</v>
      </c>
      <c r="I338">
        <v>90</v>
      </c>
      <c r="J338">
        <f>G338*I338/1000</f>
        <v>5.085</v>
      </c>
    </row>
    <row r="339" spans="5:11" ht="15" thickBot="1" x14ac:dyDescent="0.35">
      <c r="E339"/>
      <c r="F339" s="321" t="s">
        <v>247</v>
      </c>
      <c r="G339" s="111">
        <v>43.8</v>
      </c>
      <c r="H339" s="112">
        <v>35</v>
      </c>
      <c r="I339">
        <v>85</v>
      </c>
      <c r="J339">
        <f t="shared" ref="J339" si="6">G339*I339/1000</f>
        <v>3.7229999999999994</v>
      </c>
    </row>
    <row r="340" spans="5:11" ht="15" thickBot="1" x14ac:dyDescent="0.35">
      <c r="E340"/>
      <c r="F340" s="321" t="s">
        <v>248</v>
      </c>
      <c r="G340" s="111">
        <v>15</v>
      </c>
      <c r="H340" s="112">
        <v>12</v>
      </c>
    </row>
    <row r="341" spans="5:11" ht="15" thickBot="1" x14ac:dyDescent="0.35">
      <c r="E341"/>
      <c r="F341" s="321" t="s">
        <v>249</v>
      </c>
      <c r="G341" s="111">
        <v>14.3</v>
      </c>
      <c r="H341" s="112">
        <v>12</v>
      </c>
      <c r="I341">
        <v>20</v>
      </c>
      <c r="J341">
        <f t="shared" ref="J341:J342" si="7">G341*I341/1000</f>
        <v>0.28599999999999998</v>
      </c>
    </row>
    <row r="342" spans="5:11" ht="15" thickBot="1" x14ac:dyDescent="0.35">
      <c r="E342"/>
      <c r="F342" s="321" t="s">
        <v>250</v>
      </c>
      <c r="G342" s="111">
        <v>6</v>
      </c>
      <c r="H342" s="112">
        <v>6</v>
      </c>
      <c r="I342">
        <v>130</v>
      </c>
      <c r="J342">
        <f t="shared" si="7"/>
        <v>0.78</v>
      </c>
    </row>
    <row r="344" spans="5:11" ht="24.6" x14ac:dyDescent="0.3">
      <c r="E344"/>
      <c r="F344" s="302" t="s">
        <v>251</v>
      </c>
      <c r="K344" s="279">
        <f>J347+J350+J353+J354+J355+J360+J361</f>
        <v>4.5905000000000005</v>
      </c>
    </row>
    <row r="345" spans="5:11" ht="15" thickBot="1" x14ac:dyDescent="0.35">
      <c r="E345"/>
      <c r="F345" s="322" t="s">
        <v>252</v>
      </c>
    </row>
    <row r="346" spans="5:11" ht="15" thickBot="1" x14ac:dyDescent="0.35">
      <c r="E346"/>
      <c r="F346" s="323" t="s">
        <v>137</v>
      </c>
      <c r="G346" s="249" t="s">
        <v>138</v>
      </c>
      <c r="H346" s="250" t="s">
        <v>139</v>
      </c>
    </row>
    <row r="347" spans="5:11" ht="15" thickBot="1" x14ac:dyDescent="0.35">
      <c r="E347"/>
      <c r="F347" s="321" t="s">
        <v>253</v>
      </c>
      <c r="G347" s="251">
        <v>100</v>
      </c>
      <c r="H347" s="252">
        <v>75</v>
      </c>
      <c r="I347">
        <v>35</v>
      </c>
      <c r="J347">
        <f>G347*I347/1000</f>
        <v>3.5</v>
      </c>
      <c r="K347"/>
    </row>
    <row r="348" spans="5:11" ht="15" thickBot="1" x14ac:dyDescent="0.35">
      <c r="E348"/>
      <c r="F348" s="321" t="s">
        <v>254</v>
      </c>
      <c r="G348" s="251">
        <v>2</v>
      </c>
      <c r="H348" s="252">
        <v>2</v>
      </c>
      <c r="K348"/>
    </row>
    <row r="349" spans="5:11" ht="15" thickBot="1" x14ac:dyDescent="0.35">
      <c r="E349"/>
      <c r="F349" s="321" t="s">
        <v>255</v>
      </c>
      <c r="G349" s="251">
        <v>2</v>
      </c>
      <c r="H349" s="252">
        <v>2</v>
      </c>
      <c r="K349"/>
    </row>
    <row r="350" spans="5:11" ht="15" thickBot="1" x14ac:dyDescent="0.35">
      <c r="E350"/>
      <c r="F350" s="321" t="s">
        <v>256</v>
      </c>
      <c r="G350" s="251">
        <v>2</v>
      </c>
      <c r="H350" s="252">
        <v>2</v>
      </c>
      <c r="I350">
        <v>58</v>
      </c>
      <c r="J350">
        <f>G350*I350/1000</f>
        <v>0.11600000000000001</v>
      </c>
      <c r="K350"/>
    </row>
    <row r="351" spans="5:11" ht="15" thickBot="1" x14ac:dyDescent="0.35">
      <c r="E351"/>
      <c r="F351" s="321" t="s">
        <v>257</v>
      </c>
      <c r="G351" s="253" t="s">
        <v>147</v>
      </c>
      <c r="H351" s="252">
        <v>2</v>
      </c>
      <c r="K351"/>
    </row>
    <row r="352" spans="5:11" ht="15" thickBot="1" x14ac:dyDescent="0.35">
      <c r="E352"/>
      <c r="F352" s="321" t="s">
        <v>258</v>
      </c>
      <c r="G352" s="251">
        <v>2</v>
      </c>
      <c r="H352" s="252">
        <v>2</v>
      </c>
      <c r="K352"/>
    </row>
    <row r="353" spans="5:11" ht="15" thickBot="1" x14ac:dyDescent="0.35">
      <c r="E353"/>
      <c r="F353" s="321" t="s">
        <v>259</v>
      </c>
      <c r="G353" s="251">
        <v>12.5</v>
      </c>
      <c r="H353" s="252">
        <v>10</v>
      </c>
      <c r="I353">
        <v>30</v>
      </c>
      <c r="J353">
        <f>G353*I353/1000</f>
        <v>0.375</v>
      </c>
      <c r="K353"/>
    </row>
    <row r="354" spans="5:11" ht="15" thickBot="1" x14ac:dyDescent="0.35">
      <c r="E354"/>
      <c r="F354" s="321" t="s">
        <v>260</v>
      </c>
      <c r="G354" s="251">
        <v>12</v>
      </c>
      <c r="H354" s="252">
        <v>10</v>
      </c>
      <c r="I354">
        <v>20</v>
      </c>
      <c r="J354">
        <f>G354*I354/1000</f>
        <v>0.24</v>
      </c>
      <c r="K354"/>
    </row>
    <row r="355" spans="5:11" ht="15" thickBot="1" x14ac:dyDescent="0.35">
      <c r="E355"/>
      <c r="F355" s="321" t="s">
        <v>250</v>
      </c>
      <c r="G355" s="251">
        <v>2.5</v>
      </c>
      <c r="H355" s="252">
        <v>2.5</v>
      </c>
      <c r="I355">
        <v>130</v>
      </c>
      <c r="J355">
        <f>G355*I355/1000</f>
        <v>0.32500000000000001</v>
      </c>
      <c r="K355"/>
    </row>
    <row r="356" spans="5:11" ht="15" thickBot="1" x14ac:dyDescent="0.35">
      <c r="E356"/>
      <c r="F356" s="321" t="s">
        <v>261</v>
      </c>
      <c r="G356" s="253" t="s">
        <v>147</v>
      </c>
      <c r="H356" s="252">
        <v>175</v>
      </c>
      <c r="K356"/>
    </row>
    <row r="357" spans="5:11" ht="15" thickBot="1" x14ac:dyDescent="0.35">
      <c r="E357"/>
      <c r="F357" s="321" t="s">
        <v>262</v>
      </c>
      <c r="G357" s="251">
        <v>175</v>
      </c>
      <c r="H357" s="252">
        <v>175</v>
      </c>
      <c r="K357"/>
    </row>
    <row r="358" spans="5:11" ht="15" thickBot="1" x14ac:dyDescent="0.35">
      <c r="E358"/>
      <c r="F358" s="321" t="s">
        <v>263</v>
      </c>
      <c r="G358" s="251">
        <v>175</v>
      </c>
      <c r="H358" s="252">
        <v>175</v>
      </c>
      <c r="K358"/>
    </row>
    <row r="359" spans="5:11" ht="15" thickBot="1" x14ac:dyDescent="0.35">
      <c r="E359"/>
      <c r="F359" s="321" t="s">
        <v>145</v>
      </c>
      <c r="G359" s="251">
        <v>175</v>
      </c>
      <c r="H359" s="252">
        <v>175</v>
      </c>
      <c r="K359"/>
    </row>
    <row r="360" spans="5:11" ht="15" thickBot="1" x14ac:dyDescent="0.35">
      <c r="E360"/>
      <c r="F360" s="321" t="s">
        <v>264</v>
      </c>
      <c r="G360" s="251">
        <v>0.01</v>
      </c>
      <c r="H360" s="252">
        <v>0.01</v>
      </c>
      <c r="I360" s="92">
        <v>900</v>
      </c>
      <c r="J360">
        <f>G360*I360/1000</f>
        <v>8.9999999999999993E-3</v>
      </c>
      <c r="K360"/>
    </row>
    <row r="361" spans="5:11" ht="15" thickBot="1" x14ac:dyDescent="0.35">
      <c r="E361"/>
      <c r="F361" s="321" t="s">
        <v>265</v>
      </c>
      <c r="G361" s="251">
        <v>1.5</v>
      </c>
      <c r="H361" s="252">
        <v>1.5</v>
      </c>
      <c r="I361">
        <v>17</v>
      </c>
      <c r="J361">
        <f>G361*I361/1000</f>
        <v>2.5499999999999998E-2</v>
      </c>
      <c r="K361"/>
    </row>
    <row r="363" spans="5:11" ht="25.2" thickBot="1" x14ac:dyDescent="0.35">
      <c r="E363"/>
      <c r="F363" s="302" t="s">
        <v>349</v>
      </c>
      <c r="K363" s="279">
        <f>J365+J366+J369</f>
        <v>12.008027999999999</v>
      </c>
    </row>
    <row r="364" spans="5:11" ht="15" thickBot="1" x14ac:dyDescent="0.35">
      <c r="E364"/>
      <c r="F364" s="323" t="s">
        <v>137</v>
      </c>
      <c r="G364" s="249" t="s">
        <v>138</v>
      </c>
      <c r="H364" s="250" t="s">
        <v>139</v>
      </c>
    </row>
    <row r="365" spans="5:11" ht="15" thickBot="1" x14ac:dyDescent="0.35">
      <c r="E365"/>
      <c r="F365" s="321" t="s">
        <v>253</v>
      </c>
      <c r="G365" s="251">
        <v>205</v>
      </c>
      <c r="H365" s="252">
        <v>154</v>
      </c>
      <c r="I365">
        <v>35</v>
      </c>
      <c r="J365">
        <f>G365*I365/1000</f>
        <v>7.1749999999999998</v>
      </c>
    </row>
    <row r="366" spans="5:11" ht="15" thickBot="1" x14ac:dyDescent="0.35">
      <c r="E366"/>
      <c r="F366" s="321" t="s">
        <v>279</v>
      </c>
      <c r="G366" s="251">
        <v>28.4</v>
      </c>
      <c r="H366" s="252">
        <v>28.4</v>
      </c>
      <c r="I366">
        <v>48.17</v>
      </c>
      <c r="J366">
        <f>G366*I366/1000</f>
        <v>1.368028</v>
      </c>
    </row>
    <row r="367" spans="5:11" ht="15" thickBot="1" x14ac:dyDescent="0.35">
      <c r="E367"/>
      <c r="F367" s="326" t="s">
        <v>350</v>
      </c>
      <c r="G367" s="253" t="s">
        <v>147</v>
      </c>
      <c r="H367" s="257">
        <v>27</v>
      </c>
    </row>
    <row r="368" spans="5:11" ht="23.4" thickBot="1" x14ac:dyDescent="0.35">
      <c r="E368"/>
      <c r="F368" s="326" t="s">
        <v>351</v>
      </c>
      <c r="G368" s="253" t="s">
        <v>147</v>
      </c>
      <c r="H368" s="269" t="s">
        <v>147</v>
      </c>
    </row>
    <row r="369" spans="5:11" ht="15" thickBot="1" x14ac:dyDescent="0.35">
      <c r="E369"/>
      <c r="F369" s="321" t="s">
        <v>148</v>
      </c>
      <c r="G369" s="251">
        <v>6.3</v>
      </c>
      <c r="H369" s="252">
        <v>6.3</v>
      </c>
      <c r="I369">
        <v>550</v>
      </c>
      <c r="J369">
        <f>G369*I369/1000</f>
        <v>3.4649999999999999</v>
      </c>
    </row>
    <row r="371" spans="5:11" ht="28.8" x14ac:dyDescent="0.3">
      <c r="E371"/>
      <c r="F371" s="353" t="s">
        <v>352</v>
      </c>
      <c r="K371" s="279">
        <f>J374+J376+J377+J378+J379+J380</f>
        <v>21.984280000000002</v>
      </c>
    </row>
    <row r="372" spans="5:11" ht="15.6" thickBot="1" x14ac:dyDescent="0.35">
      <c r="E372"/>
      <c r="F372" s="355" t="s">
        <v>273</v>
      </c>
    </row>
    <row r="373" spans="5:11" ht="15" thickBot="1" x14ac:dyDescent="0.35">
      <c r="E373"/>
      <c r="F373" s="320" t="s">
        <v>137</v>
      </c>
      <c r="G373" s="106" t="s">
        <v>138</v>
      </c>
      <c r="H373" s="107" t="s">
        <v>139</v>
      </c>
    </row>
    <row r="374" spans="5:11" ht="15" thickBot="1" x14ac:dyDescent="0.35">
      <c r="E374"/>
      <c r="F374" s="321" t="s">
        <v>353</v>
      </c>
      <c r="G374" s="111">
        <v>134</v>
      </c>
      <c r="H374" s="112">
        <v>61.7</v>
      </c>
      <c r="I374">
        <v>149.13</v>
      </c>
      <c r="J374">
        <f>G374*I374/1000</f>
        <v>19.983419999999999</v>
      </c>
    </row>
    <row r="375" spans="5:11" ht="15" thickBot="1" x14ac:dyDescent="0.35">
      <c r="E375"/>
      <c r="F375" s="321" t="s">
        <v>155</v>
      </c>
      <c r="G375" s="111">
        <v>18.3</v>
      </c>
      <c r="H375" s="259">
        <v>18.3</v>
      </c>
    </row>
    <row r="376" spans="5:11" ht="15" thickBot="1" x14ac:dyDescent="0.35">
      <c r="E376"/>
      <c r="F376" s="321" t="s">
        <v>331</v>
      </c>
      <c r="G376" s="111">
        <v>28.2</v>
      </c>
      <c r="H376" s="112">
        <v>22.5</v>
      </c>
      <c r="I376">
        <v>30</v>
      </c>
      <c r="J376">
        <f>G376*I376/1000</f>
        <v>0.84599999999999997</v>
      </c>
    </row>
    <row r="377" spans="5:11" ht="15" thickBot="1" x14ac:dyDescent="0.35">
      <c r="E377"/>
      <c r="F377" s="321" t="s">
        <v>260</v>
      </c>
      <c r="G377" s="111">
        <v>17.8</v>
      </c>
      <c r="H377" s="112">
        <v>15</v>
      </c>
      <c r="I377">
        <v>20</v>
      </c>
      <c r="J377">
        <f>G377*I377/1000</f>
        <v>0.35599999999999998</v>
      </c>
    </row>
    <row r="378" spans="5:11" ht="15" thickBot="1" x14ac:dyDescent="0.35">
      <c r="E378"/>
      <c r="F378" s="321" t="s">
        <v>315</v>
      </c>
      <c r="G378" s="111">
        <v>5.33</v>
      </c>
      <c r="H378" s="112">
        <v>5.33</v>
      </c>
      <c r="I378">
        <v>130</v>
      </c>
      <c r="J378">
        <f>G378*I378/1000</f>
        <v>0.69289999999999996</v>
      </c>
    </row>
    <row r="379" spans="5:11" ht="15" thickBot="1" x14ac:dyDescent="0.35">
      <c r="F379" s="321" t="s">
        <v>158</v>
      </c>
      <c r="G379" s="111">
        <v>1.67</v>
      </c>
      <c r="H379" s="112">
        <v>1.67</v>
      </c>
      <c r="I379">
        <v>55</v>
      </c>
      <c r="J379">
        <f>G379*I379/1000</f>
        <v>9.1850000000000001E-2</v>
      </c>
    </row>
    <row r="380" spans="5:11" ht="15" thickBot="1" x14ac:dyDescent="0.35">
      <c r="F380" s="321" t="s">
        <v>182</v>
      </c>
      <c r="G380" s="111">
        <v>0.83</v>
      </c>
      <c r="H380" s="112">
        <v>0.83</v>
      </c>
      <c r="I380">
        <v>17</v>
      </c>
      <c r="J380">
        <f>G380*I380/1000</f>
        <v>1.4109999999999999E-2</v>
      </c>
    </row>
    <row r="382" spans="5:11" x14ac:dyDescent="0.3">
      <c r="F382" s="303" t="s">
        <v>282</v>
      </c>
      <c r="G382" s="159">
        <v>200</v>
      </c>
      <c r="H382" s="159"/>
      <c r="I382">
        <v>44</v>
      </c>
      <c r="K382" s="279">
        <f>G382*I382/1000</f>
        <v>8.8000000000000007</v>
      </c>
    </row>
    <row r="384" spans="5:11" x14ac:dyDescent="0.3">
      <c r="F384" s="303" t="s">
        <v>14</v>
      </c>
      <c r="G384">
        <v>60</v>
      </c>
      <c r="I384">
        <v>29.72</v>
      </c>
      <c r="K384" s="279">
        <f>G384*I384/1000</f>
        <v>1.7831999999999999</v>
      </c>
    </row>
    <row r="386" spans="5:11" x14ac:dyDescent="0.3">
      <c r="F386" s="303" t="s">
        <v>367</v>
      </c>
      <c r="G386">
        <v>150</v>
      </c>
      <c r="I386">
        <v>150</v>
      </c>
      <c r="K386" s="279">
        <f>G386*I386/1000</f>
        <v>22.5</v>
      </c>
    </row>
    <row r="388" spans="5:11" s="289" customFormat="1" x14ac:dyDescent="0.3">
      <c r="E388" s="359"/>
      <c r="F388" s="359" t="s">
        <v>194</v>
      </c>
      <c r="K388" s="291">
        <f>K397+K414+K423+K439+K448+K462+K469+K495+K509+K511</f>
        <v>104.03726999999999</v>
      </c>
    </row>
    <row r="390" spans="5:11" ht="18" x14ac:dyDescent="0.3">
      <c r="F390" s="368" t="s">
        <v>195</v>
      </c>
      <c r="G390" s="141"/>
      <c r="H390" s="141"/>
      <c r="I390" s="415">
        <f>K397+K414+K423</f>
        <v>22.47607</v>
      </c>
      <c r="J390" s="155">
        <f>K388-I390</f>
        <v>81.561199999999985</v>
      </c>
      <c r="K390" s="149"/>
    </row>
    <row r="391" spans="5:11" hidden="1" x14ac:dyDescent="0.3">
      <c r="F391" s="361" t="s">
        <v>192</v>
      </c>
      <c r="G391" s="141"/>
      <c r="H391" s="141"/>
      <c r="I391" s="113"/>
      <c r="J391" s="119"/>
      <c r="K391" s="97"/>
    </row>
    <row r="392" spans="5:11" hidden="1" x14ac:dyDescent="0.3">
      <c r="F392" s="361" t="s">
        <v>166</v>
      </c>
      <c r="G392" s="141"/>
      <c r="H392" s="141"/>
      <c r="I392" s="113"/>
      <c r="J392" s="119"/>
      <c r="K392" s="97"/>
    </row>
    <row r="393" spans="5:11" hidden="1" x14ac:dyDescent="0.3">
      <c r="F393" s="318"/>
      <c r="G393" s="141"/>
      <c r="H393" s="141"/>
      <c r="I393" s="113"/>
      <c r="J393" s="119"/>
      <c r="K393" s="97"/>
    </row>
    <row r="394" spans="5:11" hidden="1" x14ac:dyDescent="0.3">
      <c r="F394" s="362" t="s">
        <v>167</v>
      </c>
      <c r="G394" s="141"/>
      <c r="H394" s="141"/>
      <c r="I394" s="113"/>
      <c r="J394" s="119"/>
      <c r="K394" s="97"/>
    </row>
    <row r="395" spans="5:11" hidden="1" x14ac:dyDescent="0.3">
      <c r="E395"/>
      <c r="F395" s="369"/>
      <c r="G395" s="141"/>
      <c r="H395" s="141"/>
      <c r="I395" s="113"/>
      <c r="J395" s="119"/>
      <c r="K395" s="97"/>
    </row>
    <row r="396" spans="5:11" hidden="1" x14ac:dyDescent="0.3">
      <c r="E396"/>
      <c r="F396" s="370" t="s">
        <v>196</v>
      </c>
      <c r="G396" s="141"/>
      <c r="H396" s="141"/>
      <c r="I396" s="113"/>
      <c r="J396" s="119"/>
      <c r="K396" s="97"/>
    </row>
    <row r="397" spans="5:11" ht="16.2" thickBot="1" x14ac:dyDescent="0.35">
      <c r="E397"/>
      <c r="F397" s="363" t="s">
        <v>136</v>
      </c>
      <c r="G397" s="141"/>
      <c r="H397" s="141"/>
      <c r="I397" s="113"/>
      <c r="J397" s="119"/>
      <c r="K397" s="290">
        <f>J399+J400+J402+J403+J405</f>
        <v>11.03032</v>
      </c>
    </row>
    <row r="398" spans="5:11" ht="15" thickBot="1" x14ac:dyDescent="0.35">
      <c r="E398"/>
      <c r="F398" s="364" t="s">
        <v>137</v>
      </c>
      <c r="G398" s="187" t="s">
        <v>138</v>
      </c>
      <c r="H398" s="188" t="s">
        <v>139</v>
      </c>
      <c r="I398" s="113"/>
      <c r="J398" s="119"/>
      <c r="K398" s="292"/>
    </row>
    <row r="399" spans="5:11" ht="15" thickBot="1" x14ac:dyDescent="0.35">
      <c r="E399"/>
      <c r="F399" s="365" t="s">
        <v>197</v>
      </c>
      <c r="G399" s="190">
        <v>43.4</v>
      </c>
      <c r="H399" s="191">
        <v>43.4</v>
      </c>
      <c r="I399" s="113">
        <v>79</v>
      </c>
      <c r="J399" s="133">
        <f>G399*I399/1000</f>
        <v>3.4285999999999999</v>
      </c>
      <c r="K399" s="292"/>
    </row>
    <row r="400" spans="5:11" ht="15" thickBot="1" x14ac:dyDescent="0.35">
      <c r="E400"/>
      <c r="F400" s="365" t="s">
        <v>144</v>
      </c>
      <c r="G400" s="190">
        <v>96</v>
      </c>
      <c r="H400" s="191">
        <v>96</v>
      </c>
      <c r="I400" s="113">
        <v>48.17</v>
      </c>
      <c r="J400" s="133">
        <f>G400*I400/1000</f>
        <v>4.62432</v>
      </c>
      <c r="K400" s="292"/>
    </row>
    <row r="401" spans="5:11" ht="15" thickBot="1" x14ac:dyDescent="0.35">
      <c r="E401"/>
      <c r="F401" s="365" t="s">
        <v>155</v>
      </c>
      <c r="G401" s="190">
        <v>63.9</v>
      </c>
      <c r="H401" s="191">
        <v>63.9</v>
      </c>
      <c r="I401" s="113"/>
      <c r="J401" s="155"/>
      <c r="K401" s="292"/>
    </row>
    <row r="402" spans="5:11" ht="15" thickBot="1" x14ac:dyDescent="0.35">
      <c r="E402"/>
      <c r="F402" s="365" t="s">
        <v>158</v>
      </c>
      <c r="G402" s="190">
        <v>5.18</v>
      </c>
      <c r="H402" s="191">
        <v>5.18</v>
      </c>
      <c r="I402" s="156">
        <v>55</v>
      </c>
      <c r="J402" s="133">
        <f>G402*I402/1000</f>
        <v>0.28489999999999999</v>
      </c>
      <c r="K402" s="292"/>
    </row>
    <row r="403" spans="5:11" ht="15" thickBot="1" x14ac:dyDescent="0.35">
      <c r="E403"/>
      <c r="F403" s="365" t="s">
        <v>182</v>
      </c>
      <c r="G403" s="190">
        <v>0.5</v>
      </c>
      <c r="H403" s="191">
        <v>0.5</v>
      </c>
      <c r="I403" s="113">
        <v>17</v>
      </c>
      <c r="J403" s="133">
        <f>G403*I403/1000</f>
        <v>8.5000000000000006E-3</v>
      </c>
      <c r="K403" s="292"/>
    </row>
    <row r="404" spans="5:11" ht="15" thickBot="1" x14ac:dyDescent="0.35">
      <c r="E404"/>
      <c r="F404" s="366" t="s">
        <v>198</v>
      </c>
      <c r="G404" s="193" t="s">
        <v>147</v>
      </c>
      <c r="H404" s="194">
        <v>195</v>
      </c>
      <c r="I404" s="113"/>
      <c r="J404" s="155"/>
      <c r="K404" s="292"/>
    </row>
    <row r="405" spans="5:11" ht="15" thickBot="1" x14ac:dyDescent="0.35">
      <c r="E405"/>
      <c r="F405" s="365" t="s">
        <v>148</v>
      </c>
      <c r="G405" s="190">
        <v>4.88</v>
      </c>
      <c r="H405" s="191">
        <v>4.88</v>
      </c>
      <c r="I405" s="156">
        <v>550</v>
      </c>
      <c r="J405" s="133">
        <f>G405*I405/1000</f>
        <v>2.6840000000000002</v>
      </c>
      <c r="K405" s="292"/>
    </row>
    <row r="406" spans="5:11" x14ac:dyDescent="0.3">
      <c r="E406"/>
      <c r="F406" s="216"/>
      <c r="G406" s="119"/>
      <c r="H406" s="119"/>
      <c r="I406" s="113"/>
      <c r="J406" s="119"/>
      <c r="K406" s="292"/>
    </row>
    <row r="407" spans="5:11" ht="21" x14ac:dyDescent="0.3">
      <c r="E407"/>
      <c r="F407" s="311" t="s">
        <v>150</v>
      </c>
      <c r="G407" s="119"/>
      <c r="H407" s="119"/>
      <c r="I407" s="120"/>
      <c r="J407" s="121"/>
      <c r="K407" s="292"/>
    </row>
    <row r="408" spans="5:11" x14ac:dyDescent="0.3">
      <c r="E408"/>
      <c r="F408" s="613" t="s">
        <v>151</v>
      </c>
      <c r="G408" s="613"/>
      <c r="H408" s="613"/>
      <c r="I408" s="613"/>
      <c r="J408" s="613"/>
      <c r="K408" s="292"/>
    </row>
    <row r="409" spans="5:11" ht="16.2" thickBot="1" x14ac:dyDescent="0.35">
      <c r="E409"/>
      <c r="F409" s="312" t="s">
        <v>152</v>
      </c>
      <c r="G409" s="119"/>
      <c r="H409" s="119"/>
      <c r="I409" s="120"/>
      <c r="J409" s="121"/>
      <c r="K409" s="292"/>
    </row>
    <row r="410" spans="5:11" ht="15" thickBot="1" x14ac:dyDescent="0.35">
      <c r="E410"/>
      <c r="F410" s="313" t="s">
        <v>137</v>
      </c>
      <c r="G410" s="124" t="s">
        <v>138</v>
      </c>
      <c r="H410" s="125" t="s">
        <v>139</v>
      </c>
      <c r="I410" s="120"/>
      <c r="J410" s="121"/>
      <c r="K410" s="292"/>
    </row>
    <row r="411" spans="5:11" ht="15" thickBot="1" x14ac:dyDescent="0.35">
      <c r="E411"/>
      <c r="F411" s="314" t="s">
        <v>153</v>
      </c>
      <c r="G411" s="127">
        <v>0.5</v>
      </c>
      <c r="H411" s="128">
        <v>0.5</v>
      </c>
      <c r="I411" s="120" t="s">
        <v>425</v>
      </c>
      <c r="J411" s="129">
        <f>G411*I411/1000</f>
        <v>0.25</v>
      </c>
      <c r="K411" s="292"/>
    </row>
    <row r="412" spans="5:11" ht="15" thickBot="1" x14ac:dyDescent="0.35">
      <c r="E412"/>
      <c r="F412" s="314" t="s">
        <v>155</v>
      </c>
      <c r="G412" s="127">
        <v>54</v>
      </c>
      <c r="H412" s="128">
        <v>54</v>
      </c>
      <c r="I412" s="120"/>
      <c r="J412" s="121"/>
      <c r="K412" s="292"/>
    </row>
    <row r="413" spans="5:11" x14ac:dyDescent="0.3">
      <c r="E413"/>
      <c r="F413" s="315"/>
      <c r="G413" s="131"/>
      <c r="H413" s="131"/>
      <c r="I413" s="120"/>
      <c r="J413" s="121"/>
      <c r="K413" s="292"/>
    </row>
    <row r="414" spans="5:11" ht="18" x14ac:dyDescent="0.3">
      <c r="E414"/>
      <c r="F414" s="371" t="s">
        <v>156</v>
      </c>
      <c r="G414" s="119"/>
      <c r="H414" s="119"/>
      <c r="I414" s="120"/>
      <c r="J414" s="129"/>
      <c r="K414" s="290">
        <f>J418+J419+J420</f>
        <v>2.5405000000000002</v>
      </c>
    </row>
    <row r="415" spans="5:11" x14ac:dyDescent="0.3">
      <c r="E415"/>
      <c r="F415" s="613" t="s">
        <v>151</v>
      </c>
      <c r="G415" s="613"/>
      <c r="H415" s="613"/>
      <c r="I415" s="613"/>
      <c r="J415" s="613"/>
      <c r="K415" s="292"/>
    </row>
    <row r="416" spans="5:11" ht="16.2" thickBot="1" x14ac:dyDescent="0.35">
      <c r="E416"/>
      <c r="F416" s="312" t="s">
        <v>136</v>
      </c>
      <c r="G416" s="119"/>
      <c r="H416" s="119"/>
      <c r="I416" s="120"/>
      <c r="J416" s="121"/>
      <c r="K416" s="292"/>
    </row>
    <row r="417" spans="5:11" ht="15" thickBot="1" x14ac:dyDescent="0.35">
      <c r="E417"/>
      <c r="F417" s="313" t="s">
        <v>137</v>
      </c>
      <c r="G417" s="124" t="s">
        <v>138</v>
      </c>
      <c r="H417" s="125" t="s">
        <v>139</v>
      </c>
      <c r="I417" s="120"/>
      <c r="J417" s="121"/>
      <c r="K417" s="292"/>
    </row>
    <row r="418" spans="5:11" ht="15" thickBot="1" x14ac:dyDescent="0.35">
      <c r="E418"/>
      <c r="F418" s="314" t="s">
        <v>157</v>
      </c>
      <c r="G418" s="134" t="s">
        <v>147</v>
      </c>
      <c r="H418" s="128">
        <v>45</v>
      </c>
      <c r="I418" s="120"/>
      <c r="J418" s="129">
        <f>J411</f>
        <v>0.25</v>
      </c>
      <c r="K418" s="292"/>
    </row>
    <row r="419" spans="5:11" ht="15" thickBot="1" x14ac:dyDescent="0.35">
      <c r="E419"/>
      <c r="F419" s="314" t="s">
        <v>158</v>
      </c>
      <c r="G419" s="127">
        <v>13.5</v>
      </c>
      <c r="H419" s="128">
        <v>13.5</v>
      </c>
      <c r="I419" s="120" t="s">
        <v>419</v>
      </c>
      <c r="J419" s="129">
        <f>G419*I419/1000</f>
        <v>0.74250000000000005</v>
      </c>
      <c r="K419" s="292"/>
    </row>
    <row r="420" spans="5:11" ht="15" thickBot="1" x14ac:dyDescent="0.35">
      <c r="E420"/>
      <c r="F420" s="314" t="s">
        <v>160</v>
      </c>
      <c r="G420" s="127">
        <v>7.2</v>
      </c>
      <c r="H420" s="128">
        <v>6.3</v>
      </c>
      <c r="I420" s="120" t="s">
        <v>420</v>
      </c>
      <c r="J420" s="129">
        <f>G420*I420/1000</f>
        <v>1.548</v>
      </c>
      <c r="K420" s="292"/>
    </row>
    <row r="421" spans="5:11" ht="15" thickBot="1" x14ac:dyDescent="0.35">
      <c r="E421"/>
      <c r="F421" s="314" t="s">
        <v>155</v>
      </c>
      <c r="G421" s="127">
        <v>135</v>
      </c>
      <c r="H421" s="128">
        <v>135</v>
      </c>
      <c r="I421" s="120"/>
      <c r="J421" s="121"/>
      <c r="K421" s="292"/>
    </row>
    <row r="422" spans="5:11" x14ac:dyDescent="0.3">
      <c r="E422"/>
      <c r="F422" s="310"/>
      <c r="I422" s="96"/>
      <c r="K422" s="292"/>
    </row>
    <row r="423" spans="5:11" ht="18" x14ac:dyDescent="0.3">
      <c r="E423"/>
      <c r="F423" s="372" t="s">
        <v>199</v>
      </c>
      <c r="J423" s="135"/>
      <c r="K423" s="290">
        <f>J434+J436</f>
        <v>8.9052500000000006</v>
      </c>
    </row>
    <row r="424" spans="5:11" x14ac:dyDescent="0.3">
      <c r="E424"/>
      <c r="F424" s="373" t="s">
        <v>129</v>
      </c>
      <c r="J424" s="135"/>
      <c r="K424" s="292"/>
    </row>
    <row r="425" spans="5:11" x14ac:dyDescent="0.3">
      <c r="E425"/>
      <c r="F425" s="373"/>
      <c r="I425" s="197"/>
      <c r="J425" s="135"/>
      <c r="K425" s="292"/>
    </row>
    <row r="426" spans="5:11" x14ac:dyDescent="0.3">
      <c r="E426"/>
      <c r="F426" s="374" t="s">
        <v>130</v>
      </c>
      <c r="I426" s="197"/>
      <c r="J426" s="135"/>
      <c r="K426" s="292"/>
    </row>
    <row r="427" spans="5:11" x14ac:dyDescent="0.3">
      <c r="E427"/>
      <c r="F427" s="203" t="s">
        <v>131</v>
      </c>
      <c r="I427" s="197"/>
      <c r="J427" s="135"/>
      <c r="K427" s="292"/>
    </row>
    <row r="428" spans="5:11" x14ac:dyDescent="0.3">
      <c r="E428"/>
      <c r="F428" s="203" t="s">
        <v>132</v>
      </c>
      <c r="I428" s="197"/>
      <c r="J428" s="135"/>
      <c r="K428" s="292"/>
    </row>
    <row r="429" spans="5:11" ht="15" thickBot="1" x14ac:dyDescent="0.35">
      <c r="E429"/>
      <c r="F429" s="375"/>
      <c r="I429" s="197"/>
      <c r="J429" s="135"/>
      <c r="K429" s="292"/>
    </row>
    <row r="430" spans="5:11" ht="15" hidden="1" thickBot="1" x14ac:dyDescent="0.35">
      <c r="E430"/>
      <c r="F430" s="376" t="s">
        <v>200</v>
      </c>
      <c r="I430" s="197"/>
      <c r="J430" s="135"/>
      <c r="K430" s="292"/>
    </row>
    <row r="431" spans="5:11" ht="15" hidden="1" thickBot="1" x14ac:dyDescent="0.35">
      <c r="E431"/>
      <c r="F431" s="205" t="s">
        <v>201</v>
      </c>
      <c r="I431" s="197"/>
      <c r="J431" s="135"/>
      <c r="K431" s="292"/>
    </row>
    <row r="432" spans="5:11" ht="31.8" hidden="1" thickBot="1" x14ac:dyDescent="0.35">
      <c r="E432"/>
      <c r="F432" s="206" t="s">
        <v>152</v>
      </c>
      <c r="I432" s="197"/>
      <c r="J432" s="135"/>
      <c r="K432" s="292"/>
    </row>
    <row r="433" spans="5:11" ht="15" thickBot="1" x14ac:dyDescent="0.35">
      <c r="E433"/>
      <c r="F433" s="207" t="s">
        <v>137</v>
      </c>
      <c r="G433" s="294" t="s">
        <v>138</v>
      </c>
      <c r="H433" s="295" t="s">
        <v>139</v>
      </c>
      <c r="I433" s="197"/>
      <c r="J433" s="135"/>
      <c r="K433" s="292"/>
    </row>
    <row r="434" spans="5:11" ht="15" thickBot="1" x14ac:dyDescent="0.35">
      <c r="E434"/>
      <c r="F434" s="195" t="s">
        <v>148</v>
      </c>
      <c r="G434" s="296">
        <v>12.5</v>
      </c>
      <c r="H434" s="297">
        <v>12.5</v>
      </c>
      <c r="I434" s="197">
        <v>550</v>
      </c>
      <c r="J434" s="135">
        <f>G434*I434/1000</f>
        <v>6.875</v>
      </c>
      <c r="K434" s="292"/>
    </row>
    <row r="435" spans="5:11" ht="15" thickBot="1" x14ac:dyDescent="0.35">
      <c r="E435"/>
      <c r="F435" s="195" t="s">
        <v>202</v>
      </c>
      <c r="G435" s="296">
        <v>12.5</v>
      </c>
      <c r="H435" s="297">
        <v>12.5</v>
      </c>
      <c r="I435" s="197"/>
      <c r="J435" s="135"/>
      <c r="K435" s="292"/>
    </row>
    <row r="436" spans="5:11" ht="15" thickBot="1" x14ac:dyDescent="0.35">
      <c r="E436"/>
      <c r="F436" s="195" t="s">
        <v>184</v>
      </c>
      <c r="G436" s="296">
        <v>37.5</v>
      </c>
      <c r="H436" s="296">
        <v>37.5</v>
      </c>
      <c r="I436" s="120" t="s">
        <v>426</v>
      </c>
      <c r="J436" s="135">
        <f>G436*I436/1000</f>
        <v>2.0302500000000001</v>
      </c>
      <c r="K436" s="292"/>
    </row>
    <row r="437" spans="5:11" ht="15" thickBot="1" x14ac:dyDescent="0.35">
      <c r="E437"/>
      <c r="F437" s="195" t="s">
        <v>203</v>
      </c>
      <c r="G437" s="296">
        <v>37.5</v>
      </c>
      <c r="H437" s="296">
        <v>37.5</v>
      </c>
      <c r="I437" s="197"/>
      <c r="J437" s="135"/>
      <c r="K437" s="292"/>
    </row>
    <row r="438" spans="5:11" x14ac:dyDescent="0.3">
      <c r="E438"/>
      <c r="K438" s="293"/>
    </row>
    <row r="439" spans="5:11" ht="17.399999999999999" x14ac:dyDescent="0.3">
      <c r="E439"/>
      <c r="F439" s="343" t="s">
        <v>283</v>
      </c>
      <c r="G439" s="84"/>
      <c r="H439" s="84"/>
      <c r="K439" s="279">
        <f>J444+J445</f>
        <v>9.7809999999999988</v>
      </c>
    </row>
    <row r="440" spans="5:11" x14ac:dyDescent="0.3">
      <c r="E440"/>
      <c r="F440" s="344"/>
      <c r="G440" s="84"/>
      <c r="H440" s="84"/>
    </row>
    <row r="441" spans="5:11" ht="15.6" x14ac:dyDescent="0.3">
      <c r="E441"/>
      <c r="F441" s="345"/>
      <c r="G441" s="621" t="s">
        <v>285</v>
      </c>
      <c r="H441" s="621"/>
    </row>
    <row r="442" spans="5:11" ht="15.6" x14ac:dyDescent="0.3">
      <c r="E442"/>
      <c r="F442" s="346"/>
      <c r="G442" s="621" t="s">
        <v>286</v>
      </c>
      <c r="H442" s="621"/>
    </row>
    <row r="443" spans="5:11" ht="15.6" x14ac:dyDescent="0.3">
      <c r="E443"/>
      <c r="F443" s="345" t="s">
        <v>284</v>
      </c>
      <c r="G443" s="11" t="s">
        <v>138</v>
      </c>
      <c r="H443" s="11" t="s">
        <v>139</v>
      </c>
    </row>
    <row r="444" spans="5:11" ht="15.6" x14ac:dyDescent="0.3">
      <c r="E444"/>
      <c r="F444" s="345" t="s">
        <v>287</v>
      </c>
      <c r="G444" s="416">
        <v>59</v>
      </c>
      <c r="H444" s="416">
        <v>50</v>
      </c>
      <c r="I444">
        <v>90</v>
      </c>
      <c r="J444">
        <f>G444*I444/1000</f>
        <v>5.31</v>
      </c>
    </row>
    <row r="445" spans="5:11" ht="15.6" x14ac:dyDescent="0.3">
      <c r="E445"/>
      <c r="F445" s="345" t="s">
        <v>320</v>
      </c>
      <c r="G445" s="416">
        <v>52.6</v>
      </c>
      <c r="H445" s="416">
        <v>50</v>
      </c>
      <c r="I445">
        <v>85</v>
      </c>
      <c r="J445">
        <f>G445*I445/1000</f>
        <v>4.4710000000000001</v>
      </c>
    </row>
    <row r="446" spans="5:11" ht="15.6" x14ac:dyDescent="0.3">
      <c r="E446"/>
      <c r="F446" s="345" t="s">
        <v>288</v>
      </c>
      <c r="G446" s="264"/>
      <c r="H446" s="416">
        <v>100</v>
      </c>
    </row>
    <row r="447" spans="5:11" x14ac:dyDescent="0.3">
      <c r="E447"/>
      <c r="K447" s="293"/>
    </row>
    <row r="448" spans="5:11" ht="25.2" thickBot="1" x14ac:dyDescent="0.35">
      <c r="E448"/>
      <c r="F448" s="302" t="s">
        <v>354</v>
      </c>
      <c r="K448" s="298">
        <f>J450+J451+J453+J454+J455+J456+J457+J458</f>
        <v>6.2895000000000003</v>
      </c>
    </row>
    <row r="449" spans="5:11" ht="15" thickBot="1" x14ac:dyDescent="0.35">
      <c r="E449"/>
      <c r="F449" s="323" t="s">
        <v>137</v>
      </c>
      <c r="G449" s="249" t="s">
        <v>138</v>
      </c>
      <c r="H449" s="250" t="s">
        <v>139</v>
      </c>
      <c r="K449" s="293"/>
    </row>
    <row r="450" spans="5:11" ht="15" thickBot="1" x14ac:dyDescent="0.35">
      <c r="E450"/>
      <c r="F450" s="321" t="s">
        <v>355</v>
      </c>
      <c r="G450" s="251">
        <v>50</v>
      </c>
      <c r="H450" s="252">
        <v>40</v>
      </c>
      <c r="I450">
        <v>35</v>
      </c>
      <c r="J450">
        <f>G450*I450/1000</f>
        <v>1.75</v>
      </c>
      <c r="K450" s="293"/>
    </row>
    <row r="451" spans="5:11" ht="15" thickBot="1" x14ac:dyDescent="0.35">
      <c r="E451"/>
      <c r="F451" s="321" t="s">
        <v>289</v>
      </c>
      <c r="G451" s="251">
        <v>25</v>
      </c>
      <c r="H451" s="252">
        <v>20</v>
      </c>
      <c r="I451">
        <v>45</v>
      </c>
      <c r="J451">
        <f t="shared" ref="J451:J458" si="8">G451*I451/1000</f>
        <v>1.125</v>
      </c>
      <c r="K451" s="293"/>
    </row>
    <row r="452" spans="5:11" ht="15" hidden="1" thickBot="1" x14ac:dyDescent="0.35">
      <c r="E452"/>
      <c r="F452" s="321" t="s">
        <v>356</v>
      </c>
      <c r="G452" s="251">
        <v>21.5</v>
      </c>
      <c r="H452" s="252">
        <v>15</v>
      </c>
      <c r="J452">
        <f t="shared" si="8"/>
        <v>0</v>
      </c>
      <c r="K452" s="293"/>
    </row>
    <row r="453" spans="5:11" ht="15" thickBot="1" x14ac:dyDescent="0.35">
      <c r="E453"/>
      <c r="F453" s="321" t="s">
        <v>253</v>
      </c>
      <c r="G453" s="251">
        <v>26.8</v>
      </c>
      <c r="H453" s="252">
        <v>20</v>
      </c>
      <c r="I453">
        <v>35</v>
      </c>
      <c r="J453">
        <f t="shared" si="8"/>
        <v>0.93799999999999994</v>
      </c>
      <c r="K453" s="293"/>
    </row>
    <row r="454" spans="5:11" ht="15" thickBot="1" x14ac:dyDescent="0.35">
      <c r="E454"/>
      <c r="F454" s="321" t="s">
        <v>259</v>
      </c>
      <c r="G454" s="251">
        <v>15.8</v>
      </c>
      <c r="H454" s="252">
        <v>12.5</v>
      </c>
      <c r="I454">
        <v>30</v>
      </c>
      <c r="J454">
        <f t="shared" si="8"/>
        <v>0.47399999999999998</v>
      </c>
      <c r="K454" s="293"/>
    </row>
    <row r="455" spans="5:11" ht="15" thickBot="1" x14ac:dyDescent="0.35">
      <c r="E455"/>
      <c r="F455" s="321" t="s">
        <v>260</v>
      </c>
      <c r="G455" s="251">
        <v>12</v>
      </c>
      <c r="H455" s="252">
        <v>10</v>
      </c>
      <c r="I455">
        <v>20</v>
      </c>
      <c r="J455">
        <f t="shared" si="8"/>
        <v>0.24</v>
      </c>
      <c r="K455" s="293"/>
    </row>
    <row r="456" spans="5:11" ht="15" thickBot="1" x14ac:dyDescent="0.35">
      <c r="E456"/>
      <c r="F456" s="321" t="s">
        <v>250</v>
      </c>
      <c r="G456" s="251">
        <v>5</v>
      </c>
      <c r="H456" s="252">
        <v>5</v>
      </c>
      <c r="I456">
        <v>130</v>
      </c>
      <c r="J456">
        <f t="shared" si="8"/>
        <v>0.65</v>
      </c>
      <c r="K456" s="293"/>
    </row>
    <row r="457" spans="5:11" ht="15" thickBot="1" x14ac:dyDescent="0.35">
      <c r="E457"/>
      <c r="F457" s="321" t="s">
        <v>158</v>
      </c>
      <c r="G457" s="251">
        <v>2.5</v>
      </c>
      <c r="H457" s="252">
        <v>2.5</v>
      </c>
      <c r="I457">
        <v>55</v>
      </c>
      <c r="J457">
        <f t="shared" si="8"/>
        <v>0.13750000000000001</v>
      </c>
      <c r="K457" s="293"/>
    </row>
    <row r="458" spans="5:11" ht="15" thickBot="1" x14ac:dyDescent="0.35">
      <c r="E458"/>
      <c r="F458" s="321" t="s">
        <v>290</v>
      </c>
      <c r="G458" s="251">
        <v>7.5</v>
      </c>
      <c r="H458" s="252">
        <v>7.5</v>
      </c>
      <c r="I458">
        <v>130</v>
      </c>
      <c r="J458">
        <f t="shared" si="8"/>
        <v>0.97499999999999998</v>
      </c>
      <c r="K458" s="293"/>
    </row>
    <row r="459" spans="5:11" ht="15" thickBot="1" x14ac:dyDescent="0.35">
      <c r="E459"/>
      <c r="F459" s="321" t="s">
        <v>155</v>
      </c>
      <c r="G459" s="251">
        <v>200</v>
      </c>
      <c r="H459" s="252">
        <v>200</v>
      </c>
      <c r="K459" s="293"/>
    </row>
    <row r="460" spans="5:11" ht="15" thickBot="1" x14ac:dyDescent="0.35">
      <c r="E460"/>
      <c r="F460" s="321" t="s">
        <v>291</v>
      </c>
      <c r="G460" s="251">
        <v>200</v>
      </c>
      <c r="H460" s="252">
        <v>200</v>
      </c>
      <c r="K460" s="293"/>
    </row>
    <row r="461" spans="5:11" x14ac:dyDescent="0.3">
      <c r="E461"/>
      <c r="K461" s="293"/>
    </row>
    <row r="462" spans="5:11" ht="25.2" thickBot="1" x14ac:dyDescent="0.35">
      <c r="E462"/>
      <c r="F462" s="302" t="s">
        <v>266</v>
      </c>
      <c r="K462" s="298">
        <f>J464+J467</f>
        <v>12.321</v>
      </c>
    </row>
    <row r="463" spans="5:11" ht="15" thickBot="1" x14ac:dyDescent="0.35">
      <c r="E463"/>
      <c r="F463" s="323" t="s">
        <v>137</v>
      </c>
      <c r="G463" s="249" t="s">
        <v>138</v>
      </c>
      <c r="H463" s="250" t="s">
        <v>139</v>
      </c>
      <c r="K463" s="293"/>
    </row>
    <row r="464" spans="5:11" ht="15" thickBot="1" x14ac:dyDescent="0.35">
      <c r="E464"/>
      <c r="F464" s="321" t="s">
        <v>269</v>
      </c>
      <c r="G464" s="251">
        <v>82.8</v>
      </c>
      <c r="H464" s="252">
        <v>82.8</v>
      </c>
      <c r="I464">
        <v>95</v>
      </c>
      <c r="J464">
        <f t="shared" ref="J464" si="9">G464*I464/1000</f>
        <v>7.8659999999999997</v>
      </c>
      <c r="K464" s="293"/>
    </row>
    <row r="465" spans="5:11" ht="15" thickBot="1" x14ac:dyDescent="0.35">
      <c r="E465"/>
      <c r="F465" s="321" t="s">
        <v>155</v>
      </c>
      <c r="G465" s="251">
        <v>122</v>
      </c>
      <c r="H465" s="252">
        <v>122</v>
      </c>
      <c r="K465" s="293"/>
    </row>
    <row r="466" spans="5:11" ht="15" thickBot="1" x14ac:dyDescent="0.35">
      <c r="E466"/>
      <c r="F466" s="326" t="s">
        <v>270</v>
      </c>
      <c r="G466" s="253" t="s">
        <v>147</v>
      </c>
      <c r="H466" s="257">
        <v>173</v>
      </c>
      <c r="K466" s="293"/>
    </row>
    <row r="467" spans="5:11" ht="15" thickBot="1" x14ac:dyDescent="0.35">
      <c r="E467"/>
      <c r="F467" s="321" t="s">
        <v>148</v>
      </c>
      <c r="G467" s="251">
        <v>8.1</v>
      </c>
      <c r="H467" s="252">
        <v>8.1</v>
      </c>
      <c r="I467">
        <v>550</v>
      </c>
      <c r="J467">
        <f t="shared" ref="J467" si="10">G467*I467/1000</f>
        <v>4.4550000000000001</v>
      </c>
      <c r="K467" s="293"/>
    </row>
    <row r="468" spans="5:11" x14ac:dyDescent="0.3">
      <c r="E468"/>
      <c r="K468" s="293"/>
    </row>
    <row r="469" spans="5:11" ht="28.8" x14ac:dyDescent="0.3">
      <c r="E469"/>
      <c r="F469" s="353" t="s">
        <v>360</v>
      </c>
      <c r="K469" s="298">
        <f>J483+J487+J488+J489+J490+J491</f>
        <v>30.594000000000001</v>
      </c>
    </row>
    <row r="470" spans="5:11" hidden="1" x14ac:dyDescent="0.3">
      <c r="E470"/>
      <c r="F470" s="354" t="s">
        <v>129</v>
      </c>
      <c r="K470" s="293"/>
    </row>
    <row r="471" spans="5:11" hidden="1" x14ac:dyDescent="0.3">
      <c r="E471"/>
      <c r="K471" s="293"/>
    </row>
    <row r="472" spans="5:11" hidden="1" x14ac:dyDescent="0.3">
      <c r="E472"/>
      <c r="F472" s="325" t="s">
        <v>130</v>
      </c>
      <c r="K472" s="293"/>
    </row>
    <row r="473" spans="5:11" hidden="1" x14ac:dyDescent="0.3">
      <c r="E473"/>
      <c r="F473" s="328" t="s">
        <v>131</v>
      </c>
      <c r="K473" s="293"/>
    </row>
    <row r="474" spans="5:11" hidden="1" x14ac:dyDescent="0.3">
      <c r="E474"/>
      <c r="F474" s="328" t="s">
        <v>132</v>
      </c>
      <c r="K474" s="293"/>
    </row>
    <row r="475" spans="5:11" hidden="1" x14ac:dyDescent="0.3">
      <c r="E475"/>
      <c r="F475" s="357"/>
      <c r="K475" s="293"/>
    </row>
    <row r="476" spans="5:11" hidden="1" x14ac:dyDescent="0.3">
      <c r="E476"/>
      <c r="F476" s="354" t="s">
        <v>361</v>
      </c>
      <c r="K476" s="293"/>
    </row>
    <row r="477" spans="5:11" x14ac:dyDescent="0.3">
      <c r="E477"/>
      <c r="F477" s="354" t="s">
        <v>362</v>
      </c>
      <c r="K477" s="293"/>
    </row>
    <row r="478" spans="5:11" ht="15.6" thickBot="1" x14ac:dyDescent="0.35">
      <c r="E478"/>
      <c r="F478" s="355" t="s">
        <v>273</v>
      </c>
      <c r="K478" s="293"/>
    </row>
    <row r="479" spans="5:11" ht="15" thickBot="1" x14ac:dyDescent="0.35">
      <c r="E479"/>
      <c r="F479" s="320" t="s">
        <v>137</v>
      </c>
      <c r="G479" s="106" t="s">
        <v>138</v>
      </c>
      <c r="H479" s="107" t="s">
        <v>139</v>
      </c>
      <c r="K479" s="293"/>
    </row>
    <row r="480" spans="5:11" ht="15" hidden="1" thickBot="1" x14ac:dyDescent="0.35">
      <c r="E480"/>
      <c r="F480" s="321" t="s">
        <v>357</v>
      </c>
      <c r="G480" s="111">
        <v>113</v>
      </c>
      <c r="H480" s="112">
        <v>83</v>
      </c>
      <c r="K480" s="293"/>
    </row>
    <row r="481" spans="5:11" ht="15" hidden="1" thickBot="1" x14ac:dyDescent="0.35">
      <c r="E481"/>
      <c r="F481" s="321" t="s">
        <v>358</v>
      </c>
      <c r="G481" s="111">
        <v>113</v>
      </c>
      <c r="H481" s="112">
        <v>83</v>
      </c>
      <c r="K481" s="293"/>
    </row>
    <row r="482" spans="5:11" ht="15" hidden="1" thickBot="1" x14ac:dyDescent="0.35">
      <c r="E482"/>
      <c r="F482" s="321" t="s">
        <v>363</v>
      </c>
      <c r="G482" s="111">
        <v>113</v>
      </c>
      <c r="H482" s="112">
        <v>83</v>
      </c>
      <c r="K482" s="293"/>
    </row>
    <row r="483" spans="5:11" ht="15" thickBot="1" x14ac:dyDescent="0.35">
      <c r="E483"/>
      <c r="F483" s="321" t="s">
        <v>343</v>
      </c>
      <c r="G483" s="111">
        <v>87</v>
      </c>
      <c r="H483" s="112">
        <v>74</v>
      </c>
      <c r="I483">
        <v>330</v>
      </c>
      <c r="J483">
        <f>G483*I483/1000</f>
        <v>28.71</v>
      </c>
      <c r="K483" s="293"/>
    </row>
    <row r="484" spans="5:11" ht="15" thickBot="1" x14ac:dyDescent="0.35">
      <c r="E484"/>
      <c r="F484" s="321" t="s">
        <v>344</v>
      </c>
      <c r="G484" s="111">
        <v>87</v>
      </c>
      <c r="H484" s="112">
        <v>74</v>
      </c>
      <c r="J484">
        <f t="shared" ref="J484:J491" si="11">G484*I484/1000</f>
        <v>0</v>
      </c>
      <c r="K484" s="293"/>
    </row>
    <row r="485" spans="5:11" ht="15" hidden="1" thickBot="1" x14ac:dyDescent="0.35">
      <c r="E485"/>
      <c r="F485" s="321" t="s">
        <v>364</v>
      </c>
      <c r="G485" s="111">
        <v>110</v>
      </c>
      <c r="H485" s="112">
        <v>79</v>
      </c>
      <c r="J485">
        <f t="shared" si="11"/>
        <v>0</v>
      </c>
      <c r="K485" s="293"/>
    </row>
    <row r="486" spans="5:11" ht="15" hidden="1" thickBot="1" x14ac:dyDescent="0.35">
      <c r="E486"/>
      <c r="F486" s="321" t="s">
        <v>365</v>
      </c>
      <c r="G486" s="111">
        <v>110</v>
      </c>
      <c r="H486" s="112">
        <v>79</v>
      </c>
      <c r="J486">
        <f t="shared" si="11"/>
        <v>0</v>
      </c>
      <c r="K486" s="293"/>
    </row>
    <row r="487" spans="5:11" ht="15" thickBot="1" x14ac:dyDescent="0.35">
      <c r="E487"/>
      <c r="F487" s="321" t="s">
        <v>259</v>
      </c>
      <c r="G487" s="111">
        <v>5</v>
      </c>
      <c r="H487" s="112">
        <v>4</v>
      </c>
      <c r="I487">
        <v>30</v>
      </c>
      <c r="J487">
        <f t="shared" si="11"/>
        <v>0.15</v>
      </c>
      <c r="K487" s="293"/>
    </row>
    <row r="488" spans="5:11" ht="15" thickBot="1" x14ac:dyDescent="0.35">
      <c r="E488"/>
      <c r="F488" s="321" t="s">
        <v>260</v>
      </c>
      <c r="G488" s="111">
        <v>5</v>
      </c>
      <c r="H488" s="112">
        <v>4</v>
      </c>
      <c r="I488">
        <v>20</v>
      </c>
      <c r="J488">
        <f t="shared" si="11"/>
        <v>0.1</v>
      </c>
      <c r="K488" s="293"/>
    </row>
    <row r="489" spans="5:11" ht="15" thickBot="1" x14ac:dyDescent="0.35">
      <c r="E489"/>
      <c r="F489" s="321" t="s">
        <v>250</v>
      </c>
      <c r="G489" s="111">
        <v>5</v>
      </c>
      <c r="H489" s="112">
        <v>5</v>
      </c>
      <c r="I489">
        <v>130</v>
      </c>
      <c r="J489">
        <f t="shared" si="11"/>
        <v>0.65</v>
      </c>
      <c r="K489" s="293"/>
    </row>
    <row r="490" spans="5:11" ht="15" thickBot="1" x14ac:dyDescent="0.35">
      <c r="E490"/>
      <c r="F490" s="321" t="s">
        <v>290</v>
      </c>
      <c r="G490" s="111">
        <v>7</v>
      </c>
      <c r="H490" s="112">
        <v>7</v>
      </c>
      <c r="I490">
        <v>130</v>
      </c>
      <c r="J490">
        <f t="shared" si="11"/>
        <v>0.91</v>
      </c>
      <c r="K490" s="293"/>
    </row>
    <row r="491" spans="5:11" ht="15" thickBot="1" x14ac:dyDescent="0.35">
      <c r="E491"/>
      <c r="F491" s="321" t="s">
        <v>171</v>
      </c>
      <c r="G491" s="111">
        <v>2</v>
      </c>
      <c r="H491" s="112">
        <v>2</v>
      </c>
      <c r="I491">
        <v>37</v>
      </c>
      <c r="J491">
        <f t="shared" si="11"/>
        <v>7.3999999999999996E-2</v>
      </c>
      <c r="K491" s="293"/>
    </row>
    <row r="492" spans="5:11" ht="15" thickBot="1" x14ac:dyDescent="0.35">
      <c r="E492"/>
      <c r="F492" s="330" t="s">
        <v>359</v>
      </c>
      <c r="G492" s="116" t="s">
        <v>147</v>
      </c>
      <c r="H492" s="117">
        <v>50</v>
      </c>
      <c r="K492" s="293"/>
    </row>
    <row r="493" spans="5:11" ht="15" thickBot="1" x14ac:dyDescent="0.35">
      <c r="E493"/>
      <c r="F493" s="330" t="s">
        <v>366</v>
      </c>
      <c r="G493" s="116" t="s">
        <v>147</v>
      </c>
      <c r="H493" s="117">
        <v>50</v>
      </c>
      <c r="K493" s="293"/>
    </row>
    <row r="494" spans="5:11" x14ac:dyDescent="0.3">
      <c r="E494"/>
      <c r="K494" s="293"/>
    </row>
    <row r="495" spans="5:11" ht="21" x14ac:dyDescent="0.3">
      <c r="E495"/>
      <c r="F495" s="337" t="s">
        <v>150</v>
      </c>
      <c r="G495" s="119"/>
      <c r="H495" s="119"/>
      <c r="I495" s="161"/>
      <c r="J495" s="129"/>
      <c r="K495" s="290">
        <f>J502+J504</f>
        <v>0.99250000000000005</v>
      </c>
    </row>
    <row r="496" spans="5:11" x14ac:dyDescent="0.3">
      <c r="E496"/>
      <c r="F496" s="338" t="s">
        <v>166</v>
      </c>
      <c r="G496" s="119"/>
      <c r="H496" s="119"/>
      <c r="I496" s="161"/>
      <c r="J496" s="121"/>
      <c r="K496" s="97"/>
    </row>
    <row r="497" spans="5:11" x14ac:dyDescent="0.3">
      <c r="E497"/>
      <c r="F497" s="216"/>
      <c r="G497" s="119"/>
      <c r="H497" s="119"/>
      <c r="I497" s="161"/>
      <c r="J497" s="121"/>
      <c r="K497" s="97"/>
    </row>
    <row r="498" spans="5:11" x14ac:dyDescent="0.3">
      <c r="E498"/>
      <c r="F498" s="339" t="s">
        <v>167</v>
      </c>
      <c r="G498" s="119"/>
      <c r="H498" s="119"/>
      <c r="I498" s="161"/>
      <c r="J498" s="121"/>
      <c r="K498" s="97"/>
    </row>
    <row r="499" spans="5:11" x14ac:dyDescent="0.3">
      <c r="E499"/>
      <c r="F499" s="340" t="s">
        <v>175</v>
      </c>
      <c r="G499" s="119"/>
      <c r="H499" s="119"/>
      <c r="I499" s="161"/>
      <c r="J499" s="121"/>
      <c r="K499" s="97"/>
    </row>
    <row r="500" spans="5:11" ht="15.6" x14ac:dyDescent="0.3">
      <c r="E500"/>
      <c r="F500" s="312" t="s">
        <v>152</v>
      </c>
      <c r="G500" s="119"/>
      <c r="H500" s="119"/>
      <c r="I500" s="161"/>
      <c r="J500" s="121"/>
      <c r="K500" s="97"/>
    </row>
    <row r="501" spans="5:11" x14ac:dyDescent="0.3">
      <c r="E501"/>
      <c r="F501" s="341" t="s">
        <v>137</v>
      </c>
      <c r="G501" s="167" t="s">
        <v>138</v>
      </c>
      <c r="H501" s="167" t="s">
        <v>139</v>
      </c>
      <c r="I501" s="161"/>
      <c r="J501" s="121"/>
      <c r="K501" s="97"/>
    </row>
    <row r="502" spans="5:11" x14ac:dyDescent="0.3">
      <c r="E502"/>
      <c r="F502" s="342" t="s">
        <v>153</v>
      </c>
      <c r="G502" s="169">
        <v>0.5</v>
      </c>
      <c r="H502" s="169">
        <v>0.5</v>
      </c>
      <c r="I502" s="161" t="s">
        <v>425</v>
      </c>
      <c r="J502" s="135">
        <f>G502*I502/1000</f>
        <v>0.25</v>
      </c>
      <c r="K502" s="97"/>
    </row>
    <row r="503" spans="5:11" x14ac:dyDescent="0.3">
      <c r="E503"/>
      <c r="F503" s="342" t="s">
        <v>155</v>
      </c>
      <c r="G503" s="169">
        <v>54</v>
      </c>
      <c r="H503" s="169">
        <v>54</v>
      </c>
      <c r="I503" s="161"/>
      <c r="J503" s="135"/>
      <c r="K503" s="97"/>
    </row>
    <row r="504" spans="5:11" x14ac:dyDescent="0.3">
      <c r="E504"/>
      <c r="F504" s="342" t="s">
        <v>158</v>
      </c>
      <c r="G504" s="169">
        <v>13.5</v>
      </c>
      <c r="H504" s="169">
        <v>13.5</v>
      </c>
      <c r="I504" s="161" t="s">
        <v>419</v>
      </c>
      <c r="J504" s="135">
        <f>G504*I504/1000</f>
        <v>0.74250000000000005</v>
      </c>
      <c r="K504" s="97"/>
    </row>
    <row r="505" spans="5:11" x14ac:dyDescent="0.3">
      <c r="E505"/>
      <c r="F505" s="342" t="s">
        <v>155</v>
      </c>
      <c r="G505" s="169">
        <v>135</v>
      </c>
      <c r="H505" s="169">
        <v>135</v>
      </c>
      <c r="I505" s="161"/>
      <c r="J505" s="135"/>
      <c r="K505" s="97"/>
    </row>
    <row r="506" spans="5:11" ht="15" thickBot="1" x14ac:dyDescent="0.35">
      <c r="E506"/>
      <c r="F506" s="342"/>
      <c r="G506" s="169"/>
      <c r="H506" s="169"/>
      <c r="I506" s="161"/>
      <c r="J506" s="135"/>
      <c r="K506" s="97"/>
    </row>
    <row r="507" spans="5:11" ht="15" thickBot="1" x14ac:dyDescent="0.35">
      <c r="F507" s="195"/>
      <c r="G507" s="196"/>
      <c r="H507" s="196"/>
      <c r="I507" s="120"/>
      <c r="J507" s="135"/>
      <c r="K507" s="97"/>
    </row>
    <row r="508" spans="5:11" ht="15" thickBot="1" x14ac:dyDescent="0.35">
      <c r="F508" s="195"/>
      <c r="G508" s="196"/>
      <c r="H508" s="196"/>
      <c r="I508" s="197"/>
      <c r="J508" s="135"/>
      <c r="K508" s="97"/>
    </row>
    <row r="509" spans="5:11" x14ac:dyDescent="0.3">
      <c r="F509" s="303" t="s">
        <v>14</v>
      </c>
      <c r="G509">
        <v>60</v>
      </c>
      <c r="I509">
        <v>29.72</v>
      </c>
      <c r="K509" s="279">
        <f>G509*I509/1000</f>
        <v>1.7831999999999999</v>
      </c>
    </row>
    <row r="511" spans="5:11" x14ac:dyDescent="0.3">
      <c r="F511" s="303" t="s">
        <v>391</v>
      </c>
      <c r="G511">
        <v>120</v>
      </c>
      <c r="I511">
        <v>165</v>
      </c>
      <c r="K511" s="279">
        <f>G511*I511/1000</f>
        <v>19.8</v>
      </c>
    </row>
    <row r="513" spans="5:11" s="289" customFormat="1" x14ac:dyDescent="0.3">
      <c r="E513" s="359"/>
      <c r="F513" s="359" t="s">
        <v>368</v>
      </c>
      <c r="K513" s="440">
        <f>K522+K534+K537+K550+K552+K569+K578+K608+K620+K622</f>
        <v>144.79384399999998</v>
      </c>
    </row>
    <row r="515" spans="5:11" ht="29.4" x14ac:dyDescent="0.3">
      <c r="F515" s="305" t="s">
        <v>205</v>
      </c>
      <c r="I515" s="96"/>
      <c r="K515" s="277"/>
    </row>
    <row r="516" spans="5:11" x14ac:dyDescent="0.3">
      <c r="F516" s="332" t="s">
        <v>129</v>
      </c>
      <c r="I516" s="96"/>
      <c r="K516" s="277"/>
    </row>
    <row r="517" spans="5:11" x14ac:dyDescent="0.3">
      <c r="F517" s="310"/>
      <c r="I517" s="96"/>
      <c r="K517" s="277"/>
    </row>
    <row r="518" spans="5:11" x14ac:dyDescent="0.3">
      <c r="F518" s="333" t="s">
        <v>130</v>
      </c>
      <c r="I518" s="96"/>
      <c r="K518" s="277"/>
    </row>
    <row r="519" spans="5:11" x14ac:dyDescent="0.3">
      <c r="F519" s="334" t="s">
        <v>131</v>
      </c>
      <c r="I519" s="96"/>
      <c r="K519" s="277"/>
    </row>
    <row r="520" spans="5:11" x14ac:dyDescent="0.3">
      <c r="F520" s="334" t="s">
        <v>132</v>
      </c>
      <c r="I520" s="96"/>
      <c r="K520" s="277"/>
    </row>
    <row r="521" spans="5:11" x14ac:dyDescent="0.3">
      <c r="F521" s="332" t="s">
        <v>206</v>
      </c>
      <c r="I521" s="96"/>
      <c r="K521" s="277"/>
    </row>
    <row r="522" spans="5:11" ht="16.2" thickBot="1" x14ac:dyDescent="0.35">
      <c r="F522" s="306" t="s">
        <v>136</v>
      </c>
      <c r="I522" s="96"/>
      <c r="J522" s="158"/>
      <c r="K522" s="278">
        <f>J524+J525+J526+J527+J528+J529+J530+J531+J532</f>
        <v>56.014043999999984</v>
      </c>
    </row>
    <row r="523" spans="5:11" ht="15" thickBot="1" x14ac:dyDescent="0.35">
      <c r="E523"/>
      <c r="F523" s="307" t="s">
        <v>137</v>
      </c>
      <c r="G523" s="106" t="s">
        <v>138</v>
      </c>
      <c r="H523" s="107" t="s">
        <v>139</v>
      </c>
      <c r="I523" s="211" t="s">
        <v>140</v>
      </c>
      <c r="J523" s="212" t="s">
        <v>141</v>
      </c>
      <c r="K523" s="277"/>
    </row>
    <row r="524" spans="5:11" ht="15" thickBot="1" x14ac:dyDescent="0.35">
      <c r="E524"/>
      <c r="F524" s="335" t="s">
        <v>168</v>
      </c>
      <c r="G524" s="111">
        <v>188</v>
      </c>
      <c r="H524" s="112">
        <v>186</v>
      </c>
      <c r="I524" s="214">
        <v>239.45</v>
      </c>
      <c r="J524" s="215">
        <f>I524*G524/1000</f>
        <v>45.016599999999997</v>
      </c>
      <c r="K524" s="277"/>
    </row>
    <row r="525" spans="5:11" ht="15" thickBot="1" x14ac:dyDescent="0.35">
      <c r="E525"/>
      <c r="F525" s="335" t="s">
        <v>169</v>
      </c>
      <c r="G525" s="111">
        <v>12.9</v>
      </c>
      <c r="H525" s="112">
        <v>12.9</v>
      </c>
      <c r="I525" s="142">
        <v>40</v>
      </c>
      <c r="J525" s="215">
        <f t="shared" ref="J525:J527" si="12">I525*G525/1000</f>
        <v>0.51600000000000001</v>
      </c>
      <c r="K525" s="277"/>
    </row>
    <row r="526" spans="5:11" ht="15" thickBot="1" x14ac:dyDescent="0.35">
      <c r="E526"/>
      <c r="F526" s="335" t="s">
        <v>155</v>
      </c>
      <c r="G526" s="111">
        <v>48</v>
      </c>
      <c r="H526" s="112">
        <v>48</v>
      </c>
      <c r="I526" s="113"/>
      <c r="J526" s="215">
        <f t="shared" si="12"/>
        <v>0</v>
      </c>
      <c r="K526" s="277"/>
    </row>
    <row r="527" spans="5:11" ht="17.25" customHeight="1" thickBot="1" x14ac:dyDescent="0.35">
      <c r="E527"/>
      <c r="F527" s="335" t="s">
        <v>207</v>
      </c>
      <c r="G527" s="111">
        <v>48</v>
      </c>
      <c r="H527" s="112">
        <v>48</v>
      </c>
      <c r="I527" s="156">
        <v>48.17</v>
      </c>
      <c r="J527" s="215">
        <f t="shared" si="12"/>
        <v>2.31216</v>
      </c>
      <c r="K527" s="277"/>
    </row>
    <row r="528" spans="5:11" ht="15" thickBot="1" x14ac:dyDescent="0.35">
      <c r="E528"/>
      <c r="F528" s="335" t="s">
        <v>142</v>
      </c>
      <c r="G528" s="111">
        <v>6</v>
      </c>
      <c r="H528" s="112">
        <v>6</v>
      </c>
      <c r="I528" s="156">
        <v>175</v>
      </c>
      <c r="J528" s="215">
        <f>G528*I528/1000</f>
        <v>1.05</v>
      </c>
      <c r="K528" s="277"/>
    </row>
    <row r="529" spans="5:11" ht="15" thickBot="1" x14ac:dyDescent="0.35">
      <c r="E529"/>
      <c r="F529" s="335" t="s">
        <v>158</v>
      </c>
      <c r="G529" s="111">
        <v>12.9</v>
      </c>
      <c r="H529" s="112">
        <v>12.9</v>
      </c>
      <c r="I529" s="156">
        <v>55</v>
      </c>
      <c r="J529" s="215">
        <f t="shared" ref="J529:J532" si="13">I529*G529/1000</f>
        <v>0.70950000000000002</v>
      </c>
      <c r="K529" s="277"/>
    </row>
    <row r="530" spans="5:11" ht="15" thickBot="1" x14ac:dyDescent="0.35">
      <c r="E530"/>
      <c r="F530" s="335" t="s">
        <v>208</v>
      </c>
      <c r="G530" s="111">
        <v>6.94</v>
      </c>
      <c r="H530" s="112">
        <v>6.94</v>
      </c>
      <c r="I530" s="156">
        <v>173.6</v>
      </c>
      <c r="J530" s="215">
        <f t="shared" si="13"/>
        <v>1.2047840000000001</v>
      </c>
      <c r="K530" s="277"/>
    </row>
    <row r="531" spans="5:11" ht="15" thickBot="1" x14ac:dyDescent="0.35">
      <c r="E531"/>
      <c r="F531" s="335" t="s">
        <v>209</v>
      </c>
      <c r="G531" s="111">
        <v>6.94</v>
      </c>
      <c r="H531" s="112">
        <v>6.94</v>
      </c>
      <c r="I531" s="156">
        <v>200</v>
      </c>
      <c r="J531" s="133">
        <f t="shared" si="13"/>
        <v>1.3879999999999999</v>
      </c>
      <c r="K531" s="277"/>
    </row>
    <row r="532" spans="5:11" ht="15" thickBot="1" x14ac:dyDescent="0.35">
      <c r="E532"/>
      <c r="F532" s="335" t="s">
        <v>148</v>
      </c>
      <c r="G532" s="111">
        <v>6.94</v>
      </c>
      <c r="H532" s="112">
        <v>6.94</v>
      </c>
      <c r="I532" s="113">
        <v>550</v>
      </c>
      <c r="J532" s="133">
        <f t="shared" si="13"/>
        <v>3.8170000000000002</v>
      </c>
      <c r="K532" s="277"/>
    </row>
    <row r="533" spans="5:11" x14ac:dyDescent="0.3">
      <c r="E533"/>
      <c r="F533" s="310"/>
      <c r="I533" s="96"/>
      <c r="K533" s="277"/>
    </row>
    <row r="534" spans="5:11" x14ac:dyDescent="0.3">
      <c r="E534"/>
      <c r="F534" s="336" t="s">
        <v>174</v>
      </c>
      <c r="G534" s="271">
        <v>27</v>
      </c>
      <c r="H534" s="283"/>
      <c r="I534" s="282">
        <v>146.80000000000001</v>
      </c>
      <c r="J534" s="133">
        <f t="shared" ref="J534" si="14">I534*G534/1000</f>
        <v>3.9636000000000005</v>
      </c>
      <c r="K534" s="278">
        <f>J534</f>
        <v>3.9636000000000005</v>
      </c>
    </row>
    <row r="537" spans="5:11" ht="21" x14ac:dyDescent="0.3">
      <c r="E537"/>
      <c r="F537" s="337" t="s">
        <v>150</v>
      </c>
      <c r="G537" s="119"/>
      <c r="H537" s="119"/>
      <c r="I537" s="161"/>
      <c r="J537" s="129"/>
      <c r="K537" s="278">
        <f>J544+J546</f>
        <v>0.99250000000000005</v>
      </c>
    </row>
    <row r="538" spans="5:11" x14ac:dyDescent="0.3">
      <c r="E538"/>
      <c r="F538" s="338" t="s">
        <v>166</v>
      </c>
      <c r="G538" s="119"/>
      <c r="H538" s="119"/>
      <c r="I538" s="161"/>
      <c r="J538" s="121"/>
      <c r="K538" s="277"/>
    </row>
    <row r="539" spans="5:11" x14ac:dyDescent="0.3">
      <c r="E539"/>
      <c r="F539" s="216"/>
      <c r="G539" s="119"/>
      <c r="H539" s="119"/>
      <c r="I539" s="161"/>
      <c r="J539" s="121"/>
      <c r="K539" s="277"/>
    </row>
    <row r="540" spans="5:11" x14ac:dyDescent="0.3">
      <c r="E540"/>
      <c r="F540" s="339" t="s">
        <v>167</v>
      </c>
      <c r="G540" s="119"/>
      <c r="H540" s="119"/>
      <c r="I540" s="161"/>
      <c r="J540" s="121"/>
      <c r="K540" s="277"/>
    </row>
    <row r="541" spans="5:11" hidden="1" x14ac:dyDescent="0.3">
      <c r="E541"/>
      <c r="F541" s="340" t="s">
        <v>175</v>
      </c>
      <c r="G541" s="119"/>
      <c r="H541" s="119"/>
      <c r="I541" s="161"/>
      <c r="J541" s="121"/>
      <c r="K541" s="277"/>
    </row>
    <row r="542" spans="5:11" ht="15.6" x14ac:dyDescent="0.3">
      <c r="E542"/>
      <c r="F542" s="312" t="s">
        <v>152</v>
      </c>
      <c r="G542" s="119"/>
      <c r="H542" s="119"/>
      <c r="I542" s="161"/>
      <c r="J542" s="121"/>
      <c r="K542" s="277"/>
    </row>
    <row r="543" spans="5:11" x14ac:dyDescent="0.3">
      <c r="E543"/>
      <c r="F543" s="341" t="s">
        <v>137</v>
      </c>
      <c r="G543" s="167" t="s">
        <v>138</v>
      </c>
      <c r="H543" s="167" t="s">
        <v>139</v>
      </c>
      <c r="I543" s="161"/>
      <c r="J543" s="121"/>
      <c r="K543" s="277"/>
    </row>
    <row r="544" spans="5:11" x14ac:dyDescent="0.3">
      <c r="E544"/>
      <c r="F544" s="342" t="s">
        <v>153</v>
      </c>
      <c r="G544" s="169">
        <v>0.5</v>
      </c>
      <c r="H544" s="169">
        <v>0.5</v>
      </c>
      <c r="I544" s="161" t="s">
        <v>425</v>
      </c>
      <c r="J544" s="129">
        <f>G544*I544/1000</f>
        <v>0.25</v>
      </c>
      <c r="K544" s="277"/>
    </row>
    <row r="545" spans="5:11" x14ac:dyDescent="0.3">
      <c r="E545"/>
      <c r="F545" s="342" t="s">
        <v>155</v>
      </c>
      <c r="G545" s="169">
        <v>54</v>
      </c>
      <c r="H545" s="169">
        <v>54</v>
      </c>
      <c r="I545" s="161"/>
      <c r="J545" s="121"/>
      <c r="K545" s="277"/>
    </row>
    <row r="546" spans="5:11" x14ac:dyDescent="0.3">
      <c r="E546"/>
      <c r="F546" s="342" t="s">
        <v>158</v>
      </c>
      <c r="G546" s="169">
        <v>13.5</v>
      </c>
      <c r="H546" s="169">
        <v>13.5</v>
      </c>
      <c r="I546" s="161" t="s">
        <v>419</v>
      </c>
      <c r="J546" s="129">
        <f>G546*I546/1000</f>
        <v>0.74250000000000005</v>
      </c>
      <c r="K546" s="277"/>
    </row>
    <row r="547" spans="5:11" x14ac:dyDescent="0.3">
      <c r="E547"/>
      <c r="F547" s="342" t="s">
        <v>155</v>
      </c>
      <c r="G547" s="169">
        <v>135</v>
      </c>
      <c r="H547" s="169">
        <v>135</v>
      </c>
      <c r="I547" s="161"/>
      <c r="J547" s="121"/>
      <c r="K547" s="277"/>
    </row>
    <row r="549" spans="5:11" ht="15" thickBot="1" x14ac:dyDescent="0.35">
      <c r="E549"/>
    </row>
    <row r="550" spans="5:11" ht="15" thickBot="1" x14ac:dyDescent="0.35">
      <c r="E550"/>
      <c r="F550" s="356" t="s">
        <v>247</v>
      </c>
      <c r="G550" s="254">
        <v>105.2</v>
      </c>
      <c r="H550" s="255">
        <v>100</v>
      </c>
      <c r="I550">
        <v>85</v>
      </c>
      <c r="K550" s="279">
        <f>G550*I550/1000</f>
        <v>8.9420000000000002</v>
      </c>
    </row>
    <row r="552" spans="5:11" ht="24.6" x14ac:dyDescent="0.3">
      <c r="E552"/>
      <c r="F552" s="302" t="s">
        <v>110</v>
      </c>
      <c r="K552" s="279">
        <f>J559+J560+J561+J562+J563+J564</f>
        <v>5.9015000000000013</v>
      </c>
    </row>
    <row r="553" spans="5:11" x14ac:dyDescent="0.3">
      <c r="E553"/>
      <c r="F553" s="324" t="s">
        <v>267</v>
      </c>
    </row>
    <row r="554" spans="5:11" x14ac:dyDescent="0.3">
      <c r="E554"/>
      <c r="F554" s="324" t="s">
        <v>166</v>
      </c>
    </row>
    <row r="556" spans="5:11" x14ac:dyDescent="0.3">
      <c r="E556"/>
      <c r="F556" s="325" t="s">
        <v>167</v>
      </c>
    </row>
    <row r="557" spans="5:11" ht="15" thickBot="1" x14ac:dyDescent="0.35">
      <c r="E557"/>
      <c r="F557" s="322" t="s">
        <v>252</v>
      </c>
    </row>
    <row r="558" spans="5:11" ht="15" thickBot="1" x14ac:dyDescent="0.35">
      <c r="E558"/>
      <c r="F558" s="323" t="s">
        <v>137</v>
      </c>
      <c r="G558" s="249" t="s">
        <v>138</v>
      </c>
      <c r="H558" s="250" t="s">
        <v>139</v>
      </c>
    </row>
    <row r="559" spans="5:11" ht="15" thickBot="1" x14ac:dyDescent="0.35">
      <c r="E559"/>
      <c r="F559" s="321" t="s">
        <v>289</v>
      </c>
      <c r="G559" s="251">
        <v>62.5</v>
      </c>
      <c r="H559" s="252">
        <v>50</v>
      </c>
      <c r="I559">
        <v>45</v>
      </c>
      <c r="J559">
        <f>G559*I559/1000</f>
        <v>2.8125</v>
      </c>
    </row>
    <row r="560" spans="5:11" ht="15" thickBot="1" x14ac:dyDescent="0.35">
      <c r="E560"/>
      <c r="F560" s="321" t="s">
        <v>253</v>
      </c>
      <c r="G560" s="251">
        <v>40</v>
      </c>
      <c r="H560" s="252">
        <v>30</v>
      </c>
      <c r="I560">
        <v>35</v>
      </c>
      <c r="J560">
        <f t="shared" ref="J560:J564" si="15">G560*I560/1000</f>
        <v>1.4</v>
      </c>
    </row>
    <row r="561" spans="5:11" ht="15" thickBot="1" x14ac:dyDescent="0.35">
      <c r="E561"/>
      <c r="F561" s="321" t="s">
        <v>259</v>
      </c>
      <c r="G561" s="251">
        <v>15.8</v>
      </c>
      <c r="H561" s="252">
        <v>12.5</v>
      </c>
      <c r="I561">
        <v>30</v>
      </c>
      <c r="J561">
        <f t="shared" si="15"/>
        <v>0.47399999999999998</v>
      </c>
    </row>
    <row r="562" spans="5:11" ht="15" thickBot="1" x14ac:dyDescent="0.35">
      <c r="E562"/>
      <c r="F562" s="321" t="s">
        <v>260</v>
      </c>
      <c r="G562" s="251">
        <v>12</v>
      </c>
      <c r="H562" s="252">
        <v>10</v>
      </c>
      <c r="I562">
        <v>20</v>
      </c>
      <c r="J562">
        <f t="shared" si="15"/>
        <v>0.24</v>
      </c>
    </row>
    <row r="563" spans="5:11" ht="15" thickBot="1" x14ac:dyDescent="0.35">
      <c r="E563"/>
      <c r="F563" s="321" t="s">
        <v>290</v>
      </c>
      <c r="G563" s="251">
        <v>2.5</v>
      </c>
      <c r="H563" s="252">
        <v>2.5</v>
      </c>
      <c r="I563">
        <v>130</v>
      </c>
      <c r="J563">
        <f t="shared" si="15"/>
        <v>0.32500000000000001</v>
      </c>
    </row>
    <row r="564" spans="5:11" ht="15" thickBot="1" x14ac:dyDescent="0.35">
      <c r="E564"/>
      <c r="F564" s="321" t="s">
        <v>250</v>
      </c>
      <c r="G564" s="251">
        <v>5</v>
      </c>
      <c r="H564" s="252">
        <v>5</v>
      </c>
      <c r="I564">
        <v>130</v>
      </c>
      <c r="J564">
        <f t="shared" si="15"/>
        <v>0.65</v>
      </c>
    </row>
    <row r="565" spans="5:11" ht="15" thickBot="1" x14ac:dyDescent="0.35">
      <c r="E565"/>
      <c r="F565" s="321" t="s">
        <v>291</v>
      </c>
      <c r="G565" s="251">
        <v>200</v>
      </c>
      <c r="H565" s="252">
        <v>200</v>
      </c>
    </row>
    <row r="566" spans="5:11" ht="15" thickBot="1" x14ac:dyDescent="0.35">
      <c r="E566"/>
      <c r="F566" s="321" t="s">
        <v>263</v>
      </c>
      <c r="G566" s="251">
        <v>200</v>
      </c>
      <c r="H566" s="252">
        <v>200</v>
      </c>
    </row>
    <row r="567" spans="5:11" ht="15" thickBot="1" x14ac:dyDescent="0.35">
      <c r="E567"/>
      <c r="F567" s="321" t="s">
        <v>145</v>
      </c>
      <c r="G567" s="251">
        <v>200</v>
      </c>
      <c r="H567" s="252">
        <v>200</v>
      </c>
    </row>
    <row r="569" spans="5:11" ht="24.6" x14ac:dyDescent="0.3">
      <c r="E569"/>
      <c r="F569" s="302" t="s">
        <v>333</v>
      </c>
      <c r="K569" s="279">
        <f>J572+J574+J575</f>
        <v>8.4210499999999993</v>
      </c>
    </row>
    <row r="570" spans="5:11" ht="15" thickBot="1" x14ac:dyDescent="0.35">
      <c r="E570"/>
      <c r="F570" s="322" t="s">
        <v>268</v>
      </c>
    </row>
    <row r="571" spans="5:11" ht="15" thickBot="1" x14ac:dyDescent="0.35">
      <c r="E571"/>
      <c r="F571" s="323" t="s">
        <v>137</v>
      </c>
      <c r="G571" s="249" t="s">
        <v>138</v>
      </c>
      <c r="H571" s="250" t="s">
        <v>139</v>
      </c>
    </row>
    <row r="572" spans="5:11" ht="15" thickBot="1" x14ac:dyDescent="0.35">
      <c r="E572"/>
      <c r="F572" s="321" t="s">
        <v>334</v>
      </c>
      <c r="G572" s="251">
        <v>63</v>
      </c>
      <c r="H572" s="252">
        <v>63</v>
      </c>
      <c r="I572">
        <v>58</v>
      </c>
      <c r="J572">
        <f>G572*I572/1000</f>
        <v>3.6539999999999999</v>
      </c>
    </row>
    <row r="573" spans="5:11" ht="15" thickBot="1" x14ac:dyDescent="0.35">
      <c r="E573"/>
      <c r="F573" s="321" t="s">
        <v>155</v>
      </c>
      <c r="G573" s="251">
        <v>378</v>
      </c>
      <c r="H573" s="252">
        <v>378</v>
      </c>
    </row>
    <row r="574" spans="5:11" ht="15" thickBot="1" x14ac:dyDescent="0.35">
      <c r="E574"/>
      <c r="F574" s="321" t="s">
        <v>265</v>
      </c>
      <c r="G574" s="251">
        <v>3.15</v>
      </c>
      <c r="H574" s="252">
        <v>3.15</v>
      </c>
      <c r="I574">
        <v>17</v>
      </c>
      <c r="J574">
        <f>G574*I574/1000</f>
        <v>5.355E-2</v>
      </c>
    </row>
    <row r="575" spans="5:11" ht="15" thickBot="1" x14ac:dyDescent="0.35">
      <c r="E575"/>
      <c r="F575" s="321" t="s">
        <v>148</v>
      </c>
      <c r="G575" s="251">
        <v>8.57</v>
      </c>
      <c r="H575" s="252">
        <v>8.57</v>
      </c>
      <c r="I575">
        <v>550</v>
      </c>
      <c r="J575">
        <f>G575*I575/1000</f>
        <v>4.7134999999999998</v>
      </c>
    </row>
    <row r="578" spans="5:11" ht="24.6" x14ac:dyDescent="0.3">
      <c r="E578"/>
      <c r="F578" s="302" t="s">
        <v>369</v>
      </c>
      <c r="K578" s="279">
        <f>J586+J601+J602+J606</f>
        <v>31.175550000000001</v>
      </c>
    </row>
    <row r="579" spans="5:11" x14ac:dyDescent="0.3">
      <c r="E579"/>
      <c r="F579" s="324" t="s">
        <v>336</v>
      </c>
    </row>
    <row r="580" spans="5:11" x14ac:dyDescent="0.3">
      <c r="E580"/>
      <c r="F580" s="324" t="s">
        <v>166</v>
      </c>
    </row>
    <row r="582" spans="5:11" x14ac:dyDescent="0.3">
      <c r="E582"/>
      <c r="F582" s="325" t="s">
        <v>167</v>
      </c>
    </row>
    <row r="583" spans="5:11" ht="15" thickBot="1" x14ac:dyDescent="0.35">
      <c r="E583"/>
      <c r="F583" s="322" t="s">
        <v>273</v>
      </c>
    </row>
    <row r="584" spans="5:11" ht="15" thickBot="1" x14ac:dyDescent="0.35">
      <c r="E584"/>
      <c r="F584" s="323" t="s">
        <v>137</v>
      </c>
      <c r="G584" s="249" t="s">
        <v>138</v>
      </c>
      <c r="H584" s="250" t="s">
        <v>139</v>
      </c>
    </row>
    <row r="585" spans="5:11" ht="15" thickBot="1" x14ac:dyDescent="0.35">
      <c r="E585"/>
      <c r="F585" s="321" t="s">
        <v>370</v>
      </c>
      <c r="G585" s="251">
        <v>148</v>
      </c>
      <c r="H585" s="252">
        <v>131</v>
      </c>
    </row>
    <row r="586" spans="5:11" ht="15" thickBot="1" x14ac:dyDescent="0.35">
      <c r="E586"/>
      <c r="F586" s="321" t="s">
        <v>371</v>
      </c>
      <c r="G586" s="251">
        <v>156</v>
      </c>
      <c r="H586" s="252">
        <v>115</v>
      </c>
      <c r="I586">
        <v>185</v>
      </c>
      <c r="J586">
        <f>G586*I586/1000</f>
        <v>28.86</v>
      </c>
      <c r="K586"/>
    </row>
    <row r="587" spans="5:11" ht="15" thickBot="1" x14ac:dyDescent="0.35">
      <c r="E587"/>
      <c r="F587" s="321" t="s">
        <v>372</v>
      </c>
      <c r="G587" s="251">
        <v>149</v>
      </c>
      <c r="H587" s="252">
        <v>111</v>
      </c>
      <c r="K587"/>
    </row>
    <row r="588" spans="5:11" ht="15" thickBot="1" x14ac:dyDescent="0.35">
      <c r="E588"/>
      <c r="F588" s="321" t="s">
        <v>373</v>
      </c>
      <c r="G588" s="251">
        <v>70</v>
      </c>
      <c r="H588" s="252">
        <v>68.099999999999994</v>
      </c>
      <c r="K588"/>
    </row>
    <row r="589" spans="5:11" ht="15" thickBot="1" x14ac:dyDescent="0.35">
      <c r="E589"/>
      <c r="F589" s="326" t="s">
        <v>374</v>
      </c>
      <c r="G589" s="253" t="s">
        <v>147</v>
      </c>
      <c r="H589" s="257">
        <v>50</v>
      </c>
      <c r="K589"/>
    </row>
    <row r="590" spans="5:11" ht="15" thickBot="1" x14ac:dyDescent="0.35">
      <c r="E590"/>
      <c r="F590" s="321" t="s">
        <v>375</v>
      </c>
      <c r="G590" s="253" t="s">
        <v>147</v>
      </c>
      <c r="H590" s="252">
        <v>50</v>
      </c>
      <c r="K590"/>
    </row>
    <row r="591" spans="5:11" ht="15" thickBot="1" x14ac:dyDescent="0.35">
      <c r="E591"/>
      <c r="F591" s="321" t="s">
        <v>376</v>
      </c>
      <c r="G591" s="253" t="s">
        <v>147</v>
      </c>
      <c r="H591" s="252">
        <v>50</v>
      </c>
      <c r="K591"/>
    </row>
    <row r="592" spans="5:11" ht="15" thickBot="1" x14ac:dyDescent="0.35">
      <c r="E592"/>
      <c r="F592" s="321" t="s">
        <v>377</v>
      </c>
      <c r="G592" s="253" t="s">
        <v>147</v>
      </c>
      <c r="H592" s="252">
        <v>50</v>
      </c>
      <c r="K592"/>
    </row>
    <row r="593" spans="5:11" ht="15" thickBot="1" x14ac:dyDescent="0.35">
      <c r="E593"/>
      <c r="F593" s="326" t="s">
        <v>147</v>
      </c>
      <c r="G593" s="253" t="s">
        <v>147</v>
      </c>
      <c r="H593" s="252">
        <v>50</v>
      </c>
      <c r="K593"/>
    </row>
    <row r="594" spans="5:11" ht="24.6" x14ac:dyDescent="0.3">
      <c r="E594"/>
      <c r="F594" s="302" t="s">
        <v>378</v>
      </c>
      <c r="K594"/>
    </row>
    <row r="595" spans="5:11" x14ac:dyDescent="0.3">
      <c r="E595"/>
      <c r="F595" s="324" t="s">
        <v>267</v>
      </c>
      <c r="K595"/>
    </row>
    <row r="596" spans="5:11" x14ac:dyDescent="0.3">
      <c r="E596"/>
      <c r="F596" s="324" t="s">
        <v>166</v>
      </c>
      <c r="K596"/>
    </row>
    <row r="598" spans="5:11" x14ac:dyDescent="0.3">
      <c r="E598"/>
      <c r="F598" s="325" t="s">
        <v>167</v>
      </c>
      <c r="K598"/>
    </row>
    <row r="599" spans="5:11" ht="15" thickBot="1" x14ac:dyDescent="0.35">
      <c r="E599"/>
      <c r="F599" s="322" t="s">
        <v>152</v>
      </c>
      <c r="K599"/>
    </row>
    <row r="600" spans="5:11" ht="15" thickBot="1" x14ac:dyDescent="0.35">
      <c r="E600"/>
      <c r="F600" s="323" t="s">
        <v>137</v>
      </c>
      <c r="G600" s="249" t="s">
        <v>138</v>
      </c>
      <c r="H600" s="250" t="s">
        <v>139</v>
      </c>
      <c r="K600"/>
    </row>
    <row r="601" spans="5:11" ht="15" thickBot="1" x14ac:dyDescent="0.35">
      <c r="E601"/>
      <c r="F601" s="321" t="s">
        <v>208</v>
      </c>
      <c r="G601" s="251">
        <v>12.5</v>
      </c>
      <c r="H601" s="252">
        <v>12.5</v>
      </c>
      <c r="I601">
        <v>173.6</v>
      </c>
      <c r="J601">
        <f>G601*I601/1000</f>
        <v>2.17</v>
      </c>
      <c r="K601"/>
    </row>
    <row r="602" spans="5:11" ht="15" thickBot="1" x14ac:dyDescent="0.35">
      <c r="E602"/>
      <c r="F602" s="321" t="s">
        <v>379</v>
      </c>
      <c r="G602" s="251">
        <v>3.75</v>
      </c>
      <c r="H602" s="252">
        <v>3.75</v>
      </c>
      <c r="I602">
        <v>37</v>
      </c>
      <c r="J602">
        <f>G602*I602/1000</f>
        <v>0.13875000000000001</v>
      </c>
    </row>
    <row r="603" spans="5:11" ht="15" thickBot="1" x14ac:dyDescent="0.35">
      <c r="E603"/>
      <c r="F603" s="321" t="s">
        <v>155</v>
      </c>
      <c r="G603" s="251">
        <v>37.5</v>
      </c>
      <c r="H603" s="252">
        <v>37.5</v>
      </c>
    </row>
    <row r="604" spans="5:11" ht="15" thickBot="1" x14ac:dyDescent="0.35">
      <c r="E604"/>
      <c r="F604" s="321" t="s">
        <v>380</v>
      </c>
      <c r="G604" s="251">
        <v>37.5</v>
      </c>
      <c r="H604" s="252">
        <v>37.5</v>
      </c>
    </row>
    <row r="605" spans="5:11" ht="15" thickBot="1" x14ac:dyDescent="0.35">
      <c r="E605"/>
      <c r="F605" s="326" t="s">
        <v>381</v>
      </c>
      <c r="G605" s="253" t="s">
        <v>147</v>
      </c>
      <c r="H605" s="257">
        <v>37.5</v>
      </c>
    </row>
    <row r="606" spans="5:11" ht="15" thickBot="1" x14ac:dyDescent="0.35">
      <c r="E606"/>
      <c r="F606" s="321" t="s">
        <v>265</v>
      </c>
      <c r="G606" s="251">
        <v>0.4</v>
      </c>
      <c r="H606" s="252">
        <v>0.4</v>
      </c>
      <c r="I606">
        <v>17</v>
      </c>
      <c r="J606">
        <f>G606*I606/1000</f>
        <v>6.8000000000000005E-3</v>
      </c>
    </row>
    <row r="608" spans="5:11" ht="15" thickBot="1" x14ac:dyDescent="0.35">
      <c r="F608" s="431" t="s">
        <v>430</v>
      </c>
      <c r="K608" s="432">
        <f>J612+J613+J614</f>
        <v>5.1003999999999996</v>
      </c>
    </row>
    <row r="609" spans="5:11" ht="25.2" customHeight="1" thickBot="1" x14ac:dyDescent="0.35">
      <c r="F609" s="667" t="s">
        <v>284</v>
      </c>
      <c r="G609" s="670" t="s">
        <v>285</v>
      </c>
      <c r="H609" s="671"/>
    </row>
    <row r="610" spans="5:11" ht="15" thickBot="1" x14ac:dyDescent="0.35">
      <c r="F610" s="668"/>
      <c r="G610" s="672" t="s">
        <v>431</v>
      </c>
      <c r="H610" s="673"/>
    </row>
    <row r="611" spans="5:11" ht="15" thickBot="1" x14ac:dyDescent="0.35">
      <c r="F611" s="669"/>
      <c r="G611" s="433" t="s">
        <v>432</v>
      </c>
      <c r="H611" s="433" t="s">
        <v>433</v>
      </c>
    </row>
    <row r="612" spans="5:11" ht="15" thickBot="1" x14ac:dyDescent="0.35">
      <c r="F612" s="434" t="s">
        <v>160</v>
      </c>
      <c r="G612" s="433">
        <v>17</v>
      </c>
      <c r="H612" s="433">
        <v>7</v>
      </c>
      <c r="I612">
        <v>215</v>
      </c>
      <c r="J612" s="158">
        <f>G612*I612/1000</f>
        <v>3.6549999999999998</v>
      </c>
    </row>
    <row r="613" spans="5:11" ht="15" thickBot="1" x14ac:dyDescent="0.35">
      <c r="F613" s="434" t="s">
        <v>155</v>
      </c>
      <c r="G613" s="433">
        <v>214</v>
      </c>
      <c r="H613" s="433">
        <v>214</v>
      </c>
    </row>
    <row r="614" spans="5:11" ht="15" thickBot="1" x14ac:dyDescent="0.35">
      <c r="F614" s="434" t="s">
        <v>158</v>
      </c>
      <c r="G614" s="433">
        <v>20</v>
      </c>
      <c r="H614" s="433">
        <v>20</v>
      </c>
      <c r="I614">
        <v>72.27</v>
      </c>
      <c r="J614">
        <f>G614*I614/1000</f>
        <v>1.4453999999999998</v>
      </c>
    </row>
    <row r="615" spans="5:11" ht="15" thickBot="1" x14ac:dyDescent="0.35">
      <c r="F615" s="435" t="s">
        <v>434</v>
      </c>
      <c r="G615" s="433" t="s">
        <v>147</v>
      </c>
      <c r="H615" s="433" t="s">
        <v>147</v>
      </c>
    </row>
    <row r="616" spans="5:11" x14ac:dyDescent="0.3">
      <c r="G616" s="159"/>
      <c r="H616" s="159"/>
      <c r="K616" s="439"/>
    </row>
    <row r="620" spans="5:11" x14ac:dyDescent="0.3">
      <c r="F620" s="303" t="s">
        <v>14</v>
      </c>
      <c r="G620">
        <v>60</v>
      </c>
      <c r="I620">
        <v>29.72</v>
      </c>
      <c r="K620" s="279">
        <f>G620*I620/1000</f>
        <v>1.7831999999999999</v>
      </c>
    </row>
    <row r="622" spans="5:11" x14ac:dyDescent="0.3">
      <c r="F622" s="303" t="s">
        <v>367</v>
      </c>
      <c r="G622">
        <v>150</v>
      </c>
      <c r="I622">
        <v>150</v>
      </c>
      <c r="K622" s="279">
        <f>G622*I622/1000</f>
        <v>22.5</v>
      </c>
    </row>
    <row r="624" spans="5:11" s="289" customFormat="1" x14ac:dyDescent="0.3">
      <c r="E624" s="359"/>
      <c r="F624" s="359" t="s">
        <v>210</v>
      </c>
      <c r="K624" s="291">
        <f>K631+K640+K649+K654+K662+K678+K686+K701+K709+K711</f>
        <v>99.988657999999987</v>
      </c>
    </row>
    <row r="626" spans="5:11" ht="18" x14ac:dyDescent="0.3">
      <c r="F626" s="368" t="s">
        <v>211</v>
      </c>
      <c r="G626" s="141"/>
      <c r="H626" s="141"/>
      <c r="I626" s="113"/>
      <c r="J626" s="119"/>
      <c r="K626" s="149"/>
    </row>
    <row r="627" spans="5:11" x14ac:dyDescent="0.3">
      <c r="F627" s="361" t="s">
        <v>192</v>
      </c>
      <c r="G627" s="141"/>
      <c r="H627" s="141"/>
      <c r="I627" s="113"/>
      <c r="J627" s="119"/>
      <c r="K627" s="149"/>
    </row>
    <row r="628" spans="5:11" x14ac:dyDescent="0.3">
      <c r="F628" s="361" t="s">
        <v>166</v>
      </c>
      <c r="G628" s="141"/>
      <c r="H628" s="141"/>
      <c r="I628" s="113"/>
      <c r="J628" s="119"/>
      <c r="K628" s="149"/>
    </row>
    <row r="629" spans="5:11" x14ac:dyDescent="0.3">
      <c r="F629" s="318"/>
      <c r="G629" s="141"/>
      <c r="H629" s="141"/>
      <c r="I629" s="113"/>
      <c r="J629" s="119"/>
      <c r="K629" s="149"/>
    </row>
    <row r="630" spans="5:11" x14ac:dyDescent="0.3">
      <c r="F630" s="362" t="s">
        <v>167</v>
      </c>
      <c r="G630" s="141"/>
      <c r="H630" s="141"/>
      <c r="I630" s="113"/>
      <c r="J630" s="119"/>
      <c r="K630" s="97"/>
    </row>
    <row r="631" spans="5:11" ht="16.2" thickBot="1" x14ac:dyDescent="0.35">
      <c r="F631" s="363" t="s">
        <v>136</v>
      </c>
      <c r="G631" s="141"/>
      <c r="H631" s="141"/>
      <c r="I631" s="113"/>
      <c r="J631" s="119"/>
      <c r="K631" s="290">
        <f>J633+J635+J636+J638</f>
        <v>9.8200400000000005</v>
      </c>
    </row>
    <row r="632" spans="5:11" ht="15" thickBot="1" x14ac:dyDescent="0.35">
      <c r="F632" s="364" t="s">
        <v>137</v>
      </c>
      <c r="G632" s="187" t="s">
        <v>138</v>
      </c>
      <c r="H632" s="188" t="s">
        <v>139</v>
      </c>
      <c r="I632" s="113"/>
      <c r="J632" s="119"/>
      <c r="K632" s="292"/>
    </row>
    <row r="633" spans="5:11" ht="15" thickBot="1" x14ac:dyDescent="0.35">
      <c r="F633" s="365" t="s">
        <v>212</v>
      </c>
      <c r="G633" s="190">
        <v>40</v>
      </c>
      <c r="H633" s="191">
        <v>40</v>
      </c>
      <c r="I633" s="113">
        <v>35</v>
      </c>
      <c r="J633" s="133">
        <f>G633*I633/1000</f>
        <v>1.4</v>
      </c>
      <c r="K633" s="292"/>
    </row>
    <row r="634" spans="5:11" ht="15" thickBot="1" x14ac:dyDescent="0.35">
      <c r="E634"/>
      <c r="F634" s="365" t="s">
        <v>155</v>
      </c>
      <c r="G634" s="190">
        <v>56</v>
      </c>
      <c r="H634" s="191">
        <v>56</v>
      </c>
      <c r="I634" s="113"/>
      <c r="J634" s="155"/>
      <c r="K634" s="292"/>
    </row>
    <row r="635" spans="5:11" ht="15" thickBot="1" x14ac:dyDescent="0.35">
      <c r="E635"/>
      <c r="F635" s="365" t="s">
        <v>144</v>
      </c>
      <c r="G635" s="190">
        <v>112</v>
      </c>
      <c r="H635" s="191">
        <v>112</v>
      </c>
      <c r="I635" s="113">
        <v>48.17</v>
      </c>
      <c r="J635" s="133">
        <f>G635*I635/1000</f>
        <v>5.3950399999999998</v>
      </c>
      <c r="K635" s="292"/>
    </row>
    <row r="636" spans="5:11" ht="15" thickBot="1" x14ac:dyDescent="0.35">
      <c r="E636"/>
      <c r="F636" s="365" t="s">
        <v>158</v>
      </c>
      <c r="G636" s="190">
        <v>5</v>
      </c>
      <c r="H636" s="191">
        <v>5</v>
      </c>
      <c r="I636" s="113">
        <v>55</v>
      </c>
      <c r="J636" s="133">
        <f>G636*I636/1000</f>
        <v>0.27500000000000002</v>
      </c>
      <c r="K636" s="292"/>
    </row>
    <row r="637" spans="5:11" ht="15" thickBot="1" x14ac:dyDescent="0.35">
      <c r="E637"/>
      <c r="F637" s="366" t="s">
        <v>213</v>
      </c>
      <c r="G637" s="193" t="s">
        <v>147</v>
      </c>
      <c r="H637" s="194">
        <v>192</v>
      </c>
      <c r="I637" s="113"/>
      <c r="J637" s="155"/>
      <c r="K637" s="292"/>
    </row>
    <row r="638" spans="5:11" ht="15" thickBot="1" x14ac:dyDescent="0.35">
      <c r="E638"/>
      <c r="F638" s="365" t="s">
        <v>148</v>
      </c>
      <c r="G638" s="190">
        <v>5</v>
      </c>
      <c r="H638" s="191">
        <v>5</v>
      </c>
      <c r="I638" s="113">
        <v>550</v>
      </c>
      <c r="J638" s="133">
        <f>G638*I638/1000</f>
        <v>2.75</v>
      </c>
      <c r="K638" s="292"/>
    </row>
    <row r="639" spans="5:11" x14ac:dyDescent="0.3">
      <c r="E639"/>
      <c r="F639" s="310"/>
      <c r="I639" s="96"/>
      <c r="K639" s="292"/>
    </row>
    <row r="640" spans="5:11" ht="18" x14ac:dyDescent="0.3">
      <c r="E640"/>
      <c r="F640" s="371" t="s">
        <v>156</v>
      </c>
      <c r="G640" s="119"/>
      <c r="H640" s="119"/>
      <c r="I640" s="120"/>
      <c r="J640" s="129"/>
      <c r="K640" s="290">
        <f>J644+J645+J646</f>
        <v>2.5405000000000002</v>
      </c>
    </row>
    <row r="641" spans="5:11" x14ac:dyDescent="0.3">
      <c r="E641"/>
      <c r="F641" s="613" t="s">
        <v>151</v>
      </c>
      <c r="G641" s="613"/>
      <c r="H641" s="613"/>
      <c r="I641" s="613"/>
      <c r="J641" s="613"/>
      <c r="K641" s="292"/>
    </row>
    <row r="642" spans="5:11" ht="16.2" thickBot="1" x14ac:dyDescent="0.35">
      <c r="E642"/>
      <c r="F642" s="312" t="s">
        <v>136</v>
      </c>
      <c r="G642" s="119"/>
      <c r="H642" s="119"/>
      <c r="I642" s="120"/>
      <c r="J642" s="121"/>
      <c r="K642" s="292"/>
    </row>
    <row r="643" spans="5:11" ht="15" thickBot="1" x14ac:dyDescent="0.35">
      <c r="E643"/>
      <c r="F643" s="313" t="s">
        <v>137</v>
      </c>
      <c r="G643" s="124" t="s">
        <v>138</v>
      </c>
      <c r="H643" s="125" t="s">
        <v>139</v>
      </c>
      <c r="I643" s="120"/>
      <c r="J643" s="121"/>
      <c r="K643" s="292"/>
    </row>
    <row r="644" spans="5:11" ht="15" thickBot="1" x14ac:dyDescent="0.35">
      <c r="E644"/>
      <c r="F644" s="314" t="s">
        <v>153</v>
      </c>
      <c r="G644" s="127">
        <v>0.5</v>
      </c>
      <c r="H644" s="128">
        <v>0.5</v>
      </c>
      <c r="I644" s="120" t="s">
        <v>425</v>
      </c>
      <c r="J644" s="129">
        <f>G644*I644/1000</f>
        <v>0.25</v>
      </c>
      <c r="K644" s="292"/>
    </row>
    <row r="645" spans="5:11" ht="15" thickBot="1" x14ac:dyDescent="0.35">
      <c r="E645"/>
      <c r="F645" s="314" t="s">
        <v>158</v>
      </c>
      <c r="G645" s="127">
        <v>13.5</v>
      </c>
      <c r="H645" s="128">
        <v>13.5</v>
      </c>
      <c r="I645" s="120" t="s">
        <v>419</v>
      </c>
      <c r="J645" s="129">
        <f>G645*I645/1000</f>
        <v>0.74250000000000005</v>
      </c>
      <c r="K645" s="292"/>
    </row>
    <row r="646" spans="5:11" ht="15" thickBot="1" x14ac:dyDescent="0.35">
      <c r="E646"/>
      <c r="F646" s="314" t="s">
        <v>160</v>
      </c>
      <c r="G646" s="127">
        <v>7.2</v>
      </c>
      <c r="H646" s="128">
        <v>6.3</v>
      </c>
      <c r="I646" s="120" t="s">
        <v>420</v>
      </c>
      <c r="J646" s="129">
        <f>G646*I646/1000</f>
        <v>1.548</v>
      </c>
      <c r="K646" s="292"/>
    </row>
    <row r="647" spans="5:11" ht="15" thickBot="1" x14ac:dyDescent="0.35">
      <c r="E647"/>
      <c r="F647" s="314" t="s">
        <v>155</v>
      </c>
      <c r="G647" s="127">
        <v>135</v>
      </c>
      <c r="H647" s="128">
        <v>135</v>
      </c>
      <c r="I647" s="120"/>
      <c r="J647" s="121"/>
      <c r="K647" s="292"/>
    </row>
    <row r="648" spans="5:11" x14ac:dyDescent="0.3">
      <c r="E648"/>
      <c r="F648" s="342"/>
      <c r="G648" s="169"/>
      <c r="H648" s="169"/>
      <c r="I648" s="161"/>
      <c r="J648" s="121"/>
      <c r="K648" s="292"/>
    </row>
    <row r="649" spans="5:11" x14ac:dyDescent="0.3">
      <c r="E649"/>
      <c r="F649" s="367" t="s">
        <v>383</v>
      </c>
      <c r="G649" s="169"/>
      <c r="H649" s="169"/>
      <c r="I649" s="161"/>
      <c r="J649" s="121"/>
      <c r="K649" s="290">
        <f>J650+J651+J652</f>
        <v>11.257400000000001</v>
      </c>
    </row>
    <row r="650" spans="5:11" x14ac:dyDescent="0.3">
      <c r="E650"/>
      <c r="F650" s="342" t="s">
        <v>184</v>
      </c>
      <c r="G650" s="137">
        <v>30</v>
      </c>
      <c r="H650" s="169">
        <v>30</v>
      </c>
      <c r="I650" s="161" t="s">
        <v>426</v>
      </c>
      <c r="J650" s="133">
        <f>G650*I650/1000</f>
        <v>1.6242000000000001</v>
      </c>
      <c r="K650" s="292"/>
    </row>
    <row r="651" spans="5:11" x14ac:dyDescent="0.3">
      <c r="E651"/>
      <c r="F651" s="342" t="s">
        <v>186</v>
      </c>
      <c r="G651" s="121">
        <v>5</v>
      </c>
      <c r="H651" s="169">
        <v>5</v>
      </c>
      <c r="I651" s="161" t="s">
        <v>422</v>
      </c>
      <c r="J651" s="133">
        <f>G651*I651/1000</f>
        <v>2.75</v>
      </c>
      <c r="K651" s="292"/>
    </row>
    <row r="652" spans="5:11" x14ac:dyDescent="0.3">
      <c r="E652"/>
      <c r="F652" s="342" t="s">
        <v>188</v>
      </c>
      <c r="G652" s="121">
        <v>16</v>
      </c>
      <c r="H652" s="169">
        <v>15</v>
      </c>
      <c r="I652" s="161" t="s">
        <v>423</v>
      </c>
      <c r="J652" s="133">
        <f>G652*I652/1000</f>
        <v>6.8831999999999995</v>
      </c>
      <c r="K652" s="292"/>
    </row>
    <row r="653" spans="5:11" x14ac:dyDescent="0.3">
      <c r="E653"/>
      <c r="F653" s="310"/>
      <c r="K653" s="293"/>
    </row>
    <row r="654" spans="5:11" ht="16.2" thickBot="1" x14ac:dyDescent="0.35">
      <c r="E654"/>
      <c r="F654" s="319" t="s">
        <v>245</v>
      </c>
      <c r="K654" s="279">
        <f>J656+J657+J659+J660</f>
        <v>9.8739999999999988</v>
      </c>
    </row>
    <row r="655" spans="5:11" ht="15" thickBot="1" x14ac:dyDescent="0.35">
      <c r="E655"/>
      <c r="F655" s="320" t="s">
        <v>137</v>
      </c>
      <c r="G655" s="106" t="s">
        <v>138</v>
      </c>
      <c r="H655" s="107" t="s">
        <v>139</v>
      </c>
    </row>
    <row r="656" spans="5:11" ht="15" thickBot="1" x14ac:dyDescent="0.35">
      <c r="E656"/>
      <c r="F656" s="321" t="s">
        <v>246</v>
      </c>
      <c r="G656" s="111">
        <v>56.5</v>
      </c>
      <c r="H656" s="112">
        <v>48</v>
      </c>
      <c r="I656">
        <v>90</v>
      </c>
      <c r="J656">
        <f>G656*I656/1000</f>
        <v>5.085</v>
      </c>
    </row>
    <row r="657" spans="5:11" ht="15" thickBot="1" x14ac:dyDescent="0.35">
      <c r="E657"/>
      <c r="F657" s="321" t="s">
        <v>247</v>
      </c>
      <c r="G657" s="111">
        <v>43.8</v>
      </c>
      <c r="H657" s="112">
        <v>35</v>
      </c>
      <c r="I657">
        <v>85</v>
      </c>
      <c r="J657">
        <f t="shared" ref="J657" si="16">G657*I657/1000</f>
        <v>3.7229999999999994</v>
      </c>
    </row>
    <row r="658" spans="5:11" ht="15" thickBot="1" x14ac:dyDescent="0.35">
      <c r="E658"/>
      <c r="F658" s="321" t="s">
        <v>248</v>
      </c>
      <c r="G658" s="111">
        <v>15</v>
      </c>
      <c r="H658" s="112">
        <v>12</v>
      </c>
    </row>
    <row r="659" spans="5:11" ht="15" thickBot="1" x14ac:dyDescent="0.35">
      <c r="E659"/>
      <c r="F659" s="321" t="s">
        <v>249</v>
      </c>
      <c r="G659" s="111">
        <v>14.3</v>
      </c>
      <c r="H659" s="112">
        <v>12</v>
      </c>
      <c r="I659">
        <v>20</v>
      </c>
      <c r="J659">
        <f t="shared" ref="J659:J660" si="17">G659*I659/1000</f>
        <v>0.28599999999999998</v>
      </c>
    </row>
    <row r="660" spans="5:11" ht="15" thickBot="1" x14ac:dyDescent="0.35">
      <c r="E660"/>
      <c r="F660" s="321" t="s">
        <v>250</v>
      </c>
      <c r="G660" s="111">
        <v>6</v>
      </c>
      <c r="H660" s="112">
        <v>6</v>
      </c>
      <c r="I660">
        <v>130</v>
      </c>
      <c r="J660">
        <f t="shared" si="17"/>
        <v>0.78</v>
      </c>
    </row>
    <row r="662" spans="5:11" ht="25.2" thickBot="1" x14ac:dyDescent="0.35">
      <c r="E662"/>
      <c r="F662" s="302" t="s">
        <v>384</v>
      </c>
      <c r="K662" s="279">
        <f>J664+J667+J672+J675+J676</f>
        <v>4.8350000000000009</v>
      </c>
    </row>
    <row r="663" spans="5:11" ht="15" thickBot="1" x14ac:dyDescent="0.35">
      <c r="E663"/>
      <c r="F663" s="323" t="s">
        <v>137</v>
      </c>
      <c r="G663" s="249" t="s">
        <v>138</v>
      </c>
      <c r="H663" s="250" t="s">
        <v>139</v>
      </c>
    </row>
    <row r="664" spans="5:11" ht="15" thickBot="1" x14ac:dyDescent="0.35">
      <c r="E664"/>
      <c r="F664" s="321" t="s">
        <v>315</v>
      </c>
      <c r="G664" s="287">
        <v>2.5</v>
      </c>
      <c r="H664" s="288">
        <v>2.5</v>
      </c>
      <c r="I664">
        <v>130</v>
      </c>
      <c r="J664">
        <f>G664*I664/1000</f>
        <v>0.32500000000000001</v>
      </c>
    </row>
    <row r="665" spans="5:11" ht="15" thickBot="1" x14ac:dyDescent="0.35">
      <c r="E665"/>
      <c r="F665" s="321" t="s">
        <v>323</v>
      </c>
      <c r="G665" s="253" t="s">
        <v>147</v>
      </c>
      <c r="H665" s="252">
        <v>175</v>
      </c>
    </row>
    <row r="666" spans="5:11" ht="15" thickBot="1" x14ac:dyDescent="0.35">
      <c r="E666"/>
      <c r="F666" s="321" t="s">
        <v>145</v>
      </c>
      <c r="G666" s="251">
        <v>175</v>
      </c>
      <c r="H666" s="252">
        <v>175</v>
      </c>
    </row>
    <row r="667" spans="5:11" ht="15" thickBot="1" x14ac:dyDescent="0.35">
      <c r="E667"/>
      <c r="F667" s="321" t="s">
        <v>253</v>
      </c>
      <c r="G667" s="251">
        <v>100</v>
      </c>
      <c r="H667" s="252">
        <v>75</v>
      </c>
      <c r="I667">
        <v>35</v>
      </c>
      <c r="J667">
        <f t="shared" ref="J667:J676" si="18">G667*I667/1000</f>
        <v>3.5</v>
      </c>
    </row>
    <row r="668" spans="5:11" ht="15" hidden="1" thickBot="1" x14ac:dyDescent="0.35">
      <c r="E668"/>
      <c r="F668" s="321" t="s">
        <v>324</v>
      </c>
      <c r="G668" s="251">
        <v>10</v>
      </c>
      <c r="H668" s="252">
        <v>10</v>
      </c>
      <c r="J668">
        <f t="shared" si="18"/>
        <v>0</v>
      </c>
    </row>
    <row r="669" spans="5:11" ht="15" hidden="1" thickBot="1" x14ac:dyDescent="0.35">
      <c r="E669"/>
      <c r="F669" s="321" t="s">
        <v>325</v>
      </c>
      <c r="G669" s="251">
        <v>10</v>
      </c>
      <c r="H669" s="252">
        <v>10</v>
      </c>
      <c r="J669">
        <f t="shared" si="18"/>
        <v>0</v>
      </c>
    </row>
    <row r="670" spans="5:11" ht="15" hidden="1" thickBot="1" x14ac:dyDescent="0.35">
      <c r="E670"/>
      <c r="F670" s="321" t="s">
        <v>326</v>
      </c>
      <c r="G670" s="251">
        <v>10</v>
      </c>
      <c r="H670" s="252">
        <v>10</v>
      </c>
      <c r="J670">
        <f t="shared" si="18"/>
        <v>0</v>
      </c>
    </row>
    <row r="671" spans="5:11" ht="15" hidden="1" thickBot="1" x14ac:dyDescent="0.35">
      <c r="E671"/>
      <c r="F671" s="321" t="s">
        <v>327</v>
      </c>
      <c r="G671" s="265">
        <v>44323</v>
      </c>
      <c r="H671" s="266">
        <v>44323</v>
      </c>
      <c r="J671">
        <f t="shared" si="18"/>
        <v>0</v>
      </c>
    </row>
    <row r="672" spans="5:11" ht="15" thickBot="1" x14ac:dyDescent="0.35">
      <c r="E672"/>
      <c r="F672" s="321" t="s">
        <v>328</v>
      </c>
      <c r="G672" s="251">
        <v>5</v>
      </c>
      <c r="H672" s="252">
        <v>5</v>
      </c>
      <c r="I672">
        <v>79</v>
      </c>
      <c r="J672">
        <f t="shared" si="18"/>
        <v>0.39500000000000002</v>
      </c>
    </row>
    <row r="673" spans="5:11" ht="15" hidden="1" thickBot="1" x14ac:dyDescent="0.35">
      <c r="E673"/>
      <c r="F673" s="321" t="s">
        <v>329</v>
      </c>
      <c r="G673" s="251">
        <v>5</v>
      </c>
      <c r="H673" s="252">
        <v>5</v>
      </c>
      <c r="J673">
        <f t="shared" si="18"/>
        <v>0</v>
      </c>
    </row>
    <row r="674" spans="5:11" ht="15" hidden="1" thickBot="1" x14ac:dyDescent="0.35">
      <c r="E674"/>
      <c r="F674" s="321" t="s">
        <v>330</v>
      </c>
      <c r="G674" s="251">
        <v>5</v>
      </c>
      <c r="H674" s="252">
        <v>5</v>
      </c>
      <c r="J674">
        <f t="shared" si="18"/>
        <v>0</v>
      </c>
    </row>
    <row r="675" spans="5:11" ht="15" thickBot="1" x14ac:dyDescent="0.35">
      <c r="E675"/>
      <c r="F675" s="321" t="s">
        <v>331</v>
      </c>
      <c r="G675" s="287">
        <v>12.5</v>
      </c>
      <c r="H675" s="252">
        <v>10</v>
      </c>
      <c r="I675">
        <v>30</v>
      </c>
      <c r="J675">
        <f t="shared" si="18"/>
        <v>0.375</v>
      </c>
    </row>
    <row r="676" spans="5:11" ht="15" thickBot="1" x14ac:dyDescent="0.35">
      <c r="E676"/>
      <c r="F676" s="321" t="s">
        <v>260</v>
      </c>
      <c r="G676" s="251">
        <v>12</v>
      </c>
      <c r="H676" s="252">
        <v>10</v>
      </c>
      <c r="I676">
        <v>20</v>
      </c>
      <c r="J676">
        <f t="shared" si="18"/>
        <v>0.24</v>
      </c>
    </row>
    <row r="678" spans="5:11" ht="25.2" thickBot="1" x14ac:dyDescent="0.35">
      <c r="E678"/>
      <c r="F678" s="302" t="s">
        <v>349</v>
      </c>
      <c r="K678" s="279">
        <f>J680+J681+J684</f>
        <v>12.008027999999999</v>
      </c>
    </row>
    <row r="679" spans="5:11" ht="15" thickBot="1" x14ac:dyDescent="0.35">
      <c r="E679"/>
      <c r="F679" s="323" t="s">
        <v>137</v>
      </c>
      <c r="G679" s="249" t="s">
        <v>138</v>
      </c>
      <c r="H679" s="250" t="s">
        <v>139</v>
      </c>
    </row>
    <row r="680" spans="5:11" ht="15" thickBot="1" x14ac:dyDescent="0.35">
      <c r="E680"/>
      <c r="F680" s="321" t="s">
        <v>253</v>
      </c>
      <c r="G680" s="251">
        <v>205</v>
      </c>
      <c r="H680" s="252">
        <v>154</v>
      </c>
      <c r="I680">
        <v>35</v>
      </c>
      <c r="J680">
        <f>G680*I680/1000</f>
        <v>7.1749999999999998</v>
      </c>
    </row>
    <row r="681" spans="5:11" ht="15" thickBot="1" x14ac:dyDescent="0.35">
      <c r="E681"/>
      <c r="F681" s="321" t="s">
        <v>279</v>
      </c>
      <c r="G681" s="251">
        <v>28.4</v>
      </c>
      <c r="H681" s="252">
        <v>28.4</v>
      </c>
      <c r="I681">
        <v>48.17</v>
      </c>
      <c r="J681">
        <f>G681*I681/1000</f>
        <v>1.368028</v>
      </c>
    </row>
    <row r="682" spans="5:11" ht="15" thickBot="1" x14ac:dyDescent="0.35">
      <c r="E682"/>
      <c r="F682" s="326" t="s">
        <v>350</v>
      </c>
      <c r="G682" s="253" t="s">
        <v>147</v>
      </c>
      <c r="H682" s="257">
        <v>27</v>
      </c>
    </row>
    <row r="683" spans="5:11" ht="23.4" thickBot="1" x14ac:dyDescent="0.35">
      <c r="E683"/>
      <c r="F683" s="326" t="s">
        <v>351</v>
      </c>
      <c r="G683" s="253" t="s">
        <v>147</v>
      </c>
      <c r="H683" s="269" t="s">
        <v>147</v>
      </c>
    </row>
    <row r="684" spans="5:11" ht="15" thickBot="1" x14ac:dyDescent="0.35">
      <c r="E684"/>
      <c r="F684" s="321" t="s">
        <v>148</v>
      </c>
      <c r="G684" s="251">
        <v>6.3</v>
      </c>
      <c r="H684" s="252">
        <v>6.3</v>
      </c>
      <c r="I684">
        <v>550</v>
      </c>
      <c r="J684">
        <f>G684*I684/1000</f>
        <v>3.4649999999999999</v>
      </c>
    </row>
    <row r="686" spans="5:11" ht="28.8" x14ac:dyDescent="0.3">
      <c r="E686"/>
      <c r="F686" s="353" t="s">
        <v>385</v>
      </c>
      <c r="K686" s="279">
        <f>J695+J696+J697+J698+J699</f>
        <v>25.120289999999997</v>
      </c>
    </row>
    <row r="687" spans="5:11" x14ac:dyDescent="0.3">
      <c r="E687"/>
      <c r="F687" s="354" t="s">
        <v>129</v>
      </c>
    </row>
    <row r="689" spans="5:11" x14ac:dyDescent="0.3">
      <c r="E689"/>
      <c r="F689" s="325" t="s">
        <v>130</v>
      </c>
    </row>
    <row r="690" spans="5:11" x14ac:dyDescent="0.3">
      <c r="E690"/>
      <c r="F690" s="328" t="s">
        <v>131</v>
      </c>
    </row>
    <row r="691" spans="5:11" x14ac:dyDescent="0.3">
      <c r="E691"/>
      <c r="F691" s="328" t="s">
        <v>132</v>
      </c>
    </row>
    <row r="692" spans="5:11" x14ac:dyDescent="0.3">
      <c r="E692"/>
      <c r="F692" s="354" t="s">
        <v>386</v>
      </c>
    </row>
    <row r="693" spans="5:11" ht="15.6" thickBot="1" x14ac:dyDescent="0.35">
      <c r="E693"/>
      <c r="F693" s="355" t="s">
        <v>273</v>
      </c>
    </row>
    <row r="694" spans="5:11" ht="15" thickBot="1" x14ac:dyDescent="0.35">
      <c r="E694"/>
      <c r="F694" s="320" t="s">
        <v>137</v>
      </c>
      <c r="G694" s="106" t="s">
        <v>138</v>
      </c>
      <c r="H694" s="107" t="s">
        <v>139</v>
      </c>
    </row>
    <row r="695" spans="5:11" ht="15" thickBot="1" x14ac:dyDescent="0.35">
      <c r="E695"/>
      <c r="F695" s="321" t="s">
        <v>353</v>
      </c>
      <c r="G695" s="111">
        <v>150</v>
      </c>
      <c r="H695" s="112">
        <v>75</v>
      </c>
      <c r="I695">
        <v>149.13</v>
      </c>
      <c r="J695">
        <f>G695*I695/1000</f>
        <v>22.369499999999999</v>
      </c>
    </row>
    <row r="696" spans="5:11" ht="15" thickBot="1" x14ac:dyDescent="0.35">
      <c r="E696"/>
      <c r="F696" s="321" t="s">
        <v>387</v>
      </c>
      <c r="G696" s="111">
        <v>15</v>
      </c>
      <c r="H696" s="112">
        <v>15</v>
      </c>
      <c r="I696">
        <v>45.54</v>
      </c>
      <c r="J696">
        <f t="shared" ref="J696:J699" si="19">G696*I696/1000</f>
        <v>0.68310000000000004</v>
      </c>
    </row>
    <row r="697" spans="5:11" ht="15" thickBot="1" x14ac:dyDescent="0.35">
      <c r="E697"/>
      <c r="F697" s="321" t="s">
        <v>142</v>
      </c>
      <c r="G697" s="111">
        <v>6.25</v>
      </c>
      <c r="H697" s="112">
        <v>6.25</v>
      </c>
      <c r="I697">
        <v>175</v>
      </c>
      <c r="J697">
        <f>G697*I697/1000</f>
        <v>1.09375</v>
      </c>
    </row>
    <row r="698" spans="5:11" ht="15" thickBot="1" x14ac:dyDescent="0.35">
      <c r="F698" s="321" t="s">
        <v>182</v>
      </c>
      <c r="G698" s="111">
        <v>0.62</v>
      </c>
      <c r="H698" s="112">
        <v>0.62</v>
      </c>
      <c r="I698">
        <v>17</v>
      </c>
      <c r="J698">
        <f t="shared" si="19"/>
        <v>1.0539999999999999E-2</v>
      </c>
    </row>
    <row r="699" spans="5:11" ht="15" thickBot="1" x14ac:dyDescent="0.35">
      <c r="F699" s="321" t="s">
        <v>388</v>
      </c>
      <c r="G699" s="111">
        <v>20</v>
      </c>
      <c r="H699" s="112">
        <v>20</v>
      </c>
      <c r="I699">
        <v>48.17</v>
      </c>
      <c r="J699">
        <f t="shared" si="19"/>
        <v>0.96340000000000015</v>
      </c>
    </row>
    <row r="701" spans="5:11" ht="25.2" thickBot="1" x14ac:dyDescent="0.35">
      <c r="F701" s="302" t="s">
        <v>299</v>
      </c>
      <c r="K701" s="279">
        <f>J703+J704+J706</f>
        <v>2.9502000000000002</v>
      </c>
    </row>
    <row r="702" spans="5:11" ht="15" thickBot="1" x14ac:dyDescent="0.35">
      <c r="F702" s="323" t="s">
        <v>137</v>
      </c>
      <c r="G702" s="249" t="s">
        <v>138</v>
      </c>
      <c r="H702" s="250" t="s">
        <v>139</v>
      </c>
    </row>
    <row r="703" spans="5:11" ht="15" thickBot="1" x14ac:dyDescent="0.35">
      <c r="F703" s="321" t="s">
        <v>300</v>
      </c>
      <c r="G703" s="251">
        <v>20</v>
      </c>
      <c r="H703" s="252">
        <v>50</v>
      </c>
      <c r="I703">
        <v>97.51</v>
      </c>
      <c r="J703">
        <f>G703*I703/1000</f>
        <v>1.9502000000000002</v>
      </c>
    </row>
    <row r="704" spans="5:11" ht="15" thickBot="1" x14ac:dyDescent="0.35">
      <c r="F704" s="321" t="s">
        <v>158</v>
      </c>
      <c r="G704" s="251">
        <v>16</v>
      </c>
      <c r="H704" s="252">
        <v>16</v>
      </c>
      <c r="I704">
        <v>55</v>
      </c>
      <c r="J704">
        <f>G704*I704/1000</f>
        <v>0.88</v>
      </c>
    </row>
    <row r="705" spans="5:11" ht="15" thickBot="1" x14ac:dyDescent="0.35">
      <c r="F705" s="326" t="s">
        <v>307</v>
      </c>
      <c r="G705" s="270">
        <v>11</v>
      </c>
      <c r="H705" s="257">
        <v>11</v>
      </c>
    </row>
    <row r="706" spans="5:11" ht="15" thickBot="1" x14ac:dyDescent="0.35">
      <c r="F706" s="321" t="s">
        <v>308</v>
      </c>
      <c r="G706" s="251">
        <v>0.2</v>
      </c>
      <c r="H706" s="252">
        <v>0.2</v>
      </c>
      <c r="I706">
        <v>600</v>
      </c>
      <c r="J706">
        <f>G706*I706/1000</f>
        <v>0.12</v>
      </c>
    </row>
    <row r="707" spans="5:11" ht="15" thickBot="1" x14ac:dyDescent="0.35">
      <c r="F707" s="321" t="s">
        <v>155</v>
      </c>
      <c r="G707" s="251">
        <v>203</v>
      </c>
      <c r="H707" s="252">
        <v>203</v>
      </c>
    </row>
    <row r="709" spans="5:11" x14ac:dyDescent="0.3">
      <c r="F709" s="303" t="s">
        <v>14</v>
      </c>
      <c r="G709">
        <v>60</v>
      </c>
      <c r="I709">
        <v>29.72</v>
      </c>
      <c r="K709" s="279">
        <f>G709*I709/1000</f>
        <v>1.7831999999999999</v>
      </c>
    </row>
    <row r="711" spans="5:11" x14ac:dyDescent="0.3">
      <c r="F711" s="336" t="s">
        <v>389</v>
      </c>
      <c r="G711">
        <v>120</v>
      </c>
      <c r="I711">
        <v>165</v>
      </c>
      <c r="K711" s="279">
        <f>G711*I711/1000</f>
        <v>19.8</v>
      </c>
    </row>
    <row r="713" spans="5:11" s="289" customFormat="1" x14ac:dyDescent="0.3">
      <c r="E713" s="359"/>
      <c r="F713" s="359" t="s">
        <v>214</v>
      </c>
      <c r="K713" s="291">
        <f>K717+K727+K729+K741+K750+K769+K782+K784+K786</f>
        <v>135.07858899999997</v>
      </c>
    </row>
    <row r="715" spans="5:11" ht="29.4" x14ac:dyDescent="0.3">
      <c r="E715"/>
      <c r="F715" s="305" t="s">
        <v>128</v>
      </c>
      <c r="I715" s="96"/>
      <c r="K715" s="277"/>
    </row>
    <row r="716" spans="5:11" ht="16.2" thickBot="1" x14ac:dyDescent="0.35">
      <c r="E716"/>
      <c r="F716" s="306" t="s">
        <v>136</v>
      </c>
      <c r="I716" s="96"/>
      <c r="K716" s="277"/>
    </row>
    <row r="717" spans="5:11" ht="15" thickBot="1" x14ac:dyDescent="0.35">
      <c r="E717"/>
      <c r="F717" s="307" t="s">
        <v>137</v>
      </c>
      <c r="G717" s="106" t="s">
        <v>138</v>
      </c>
      <c r="H717" s="107" t="s">
        <v>139</v>
      </c>
      <c r="I717" s="108" t="s">
        <v>140</v>
      </c>
      <c r="J717" s="109" t="s">
        <v>141</v>
      </c>
      <c r="K717" s="278">
        <f>J718+J720+J723+J725</f>
        <v>39.895389000000002</v>
      </c>
    </row>
    <row r="718" spans="5:11" ht="15" thickBot="1" x14ac:dyDescent="0.35">
      <c r="E718"/>
      <c r="F718" s="308" t="s">
        <v>142</v>
      </c>
      <c r="G718" s="111">
        <v>138</v>
      </c>
      <c r="H718" s="112">
        <v>138</v>
      </c>
      <c r="I718" s="113">
        <v>175</v>
      </c>
      <c r="J718" s="114">
        <f>G718*I718/1000</f>
        <v>24.15</v>
      </c>
      <c r="K718" s="277"/>
    </row>
    <row r="719" spans="5:11" ht="15" thickBot="1" x14ac:dyDescent="0.35">
      <c r="E719"/>
      <c r="F719" s="308" t="s">
        <v>143</v>
      </c>
      <c r="G719" s="111">
        <v>138</v>
      </c>
      <c r="H719" s="112">
        <v>138</v>
      </c>
      <c r="I719" s="113"/>
      <c r="J719" s="114"/>
      <c r="K719" s="277"/>
    </row>
    <row r="720" spans="5:11" ht="15" thickBot="1" x14ac:dyDescent="0.35">
      <c r="E720"/>
      <c r="F720" s="308" t="s">
        <v>144</v>
      </c>
      <c r="G720" s="111">
        <v>51.7</v>
      </c>
      <c r="H720" s="112">
        <v>51.7</v>
      </c>
      <c r="I720" s="113">
        <v>48.17</v>
      </c>
      <c r="J720" s="114">
        <f>G720*I720/1000</f>
        <v>2.490389</v>
      </c>
      <c r="K720" s="277"/>
    </row>
    <row r="721" spans="5:11" ht="15" thickBot="1" x14ac:dyDescent="0.35">
      <c r="E721"/>
      <c r="F721" s="308" t="s">
        <v>145</v>
      </c>
      <c r="G721" s="111">
        <v>51.7</v>
      </c>
      <c r="H721" s="112">
        <v>51.7</v>
      </c>
      <c r="I721" s="113"/>
      <c r="J721" s="114"/>
      <c r="K721" s="277"/>
    </row>
    <row r="722" spans="5:11" ht="15" thickBot="1" x14ac:dyDescent="0.35">
      <c r="E722"/>
      <c r="F722" s="309" t="s">
        <v>146</v>
      </c>
      <c r="G722" s="116" t="s">
        <v>147</v>
      </c>
      <c r="H722" s="117">
        <v>190</v>
      </c>
      <c r="I722" s="113"/>
      <c r="J722" s="114"/>
      <c r="K722" s="277"/>
    </row>
    <row r="723" spans="5:11" ht="15" thickBot="1" x14ac:dyDescent="0.35">
      <c r="E723"/>
      <c r="F723" s="308" t="s">
        <v>148</v>
      </c>
      <c r="G723" s="111">
        <v>6.9</v>
      </c>
      <c r="H723" s="112">
        <v>6.9</v>
      </c>
      <c r="I723" s="113">
        <v>550</v>
      </c>
      <c r="J723" s="114">
        <f>G723*I723/1000</f>
        <v>3.7949999999999999</v>
      </c>
      <c r="K723" s="277"/>
    </row>
    <row r="724" spans="5:11" ht="15" thickBot="1" x14ac:dyDescent="0.35">
      <c r="E724"/>
      <c r="F724" s="309" t="s">
        <v>149</v>
      </c>
      <c r="G724" s="116" t="s">
        <v>147</v>
      </c>
      <c r="H724" s="117">
        <v>183</v>
      </c>
      <c r="I724" s="113"/>
      <c r="J724" s="114"/>
      <c r="K724" s="277"/>
    </row>
    <row r="725" spans="5:11" ht="15" thickBot="1" x14ac:dyDescent="0.35">
      <c r="E725"/>
      <c r="F725" s="308" t="s">
        <v>148</v>
      </c>
      <c r="G725" s="111">
        <v>17.2</v>
      </c>
      <c r="H725" s="112">
        <v>17.2</v>
      </c>
      <c r="I725" s="113">
        <v>550</v>
      </c>
      <c r="J725" s="114">
        <f>G725*I725/1000</f>
        <v>9.4600000000000009</v>
      </c>
      <c r="K725" s="277"/>
    </row>
    <row r="727" spans="5:11" x14ac:dyDescent="0.3">
      <c r="E727"/>
      <c r="F727" s="318" t="s">
        <v>58</v>
      </c>
      <c r="G727" s="139">
        <v>40</v>
      </c>
      <c r="H727" s="139">
        <v>40</v>
      </c>
      <c r="I727" s="120" t="s">
        <v>421</v>
      </c>
      <c r="J727" s="129">
        <f>G727*I727/1000</f>
        <v>1.8215999999999999</v>
      </c>
      <c r="K727" s="278">
        <f>J727</f>
        <v>1.8215999999999999</v>
      </c>
    </row>
    <row r="729" spans="5:11" ht="21" x14ac:dyDescent="0.3">
      <c r="E729"/>
      <c r="F729" s="337" t="s">
        <v>150</v>
      </c>
      <c r="G729" s="119"/>
      <c r="H729" s="119"/>
      <c r="I729" s="161"/>
      <c r="J729" s="129"/>
      <c r="K729" s="278">
        <f>J736+J738</f>
        <v>0.99250000000000005</v>
      </c>
    </row>
    <row r="730" spans="5:11" x14ac:dyDescent="0.3">
      <c r="E730"/>
      <c r="F730" s="338" t="s">
        <v>166</v>
      </c>
      <c r="G730" s="119"/>
      <c r="H730" s="119"/>
      <c r="I730" s="161"/>
      <c r="J730" s="121"/>
      <c r="K730" s="277"/>
    </row>
    <row r="731" spans="5:11" x14ac:dyDescent="0.3">
      <c r="E731"/>
      <c r="F731" s="216"/>
      <c r="G731" s="119"/>
      <c r="H731" s="119"/>
      <c r="I731" s="161"/>
      <c r="J731" s="121"/>
      <c r="K731" s="277"/>
    </row>
    <row r="732" spans="5:11" x14ac:dyDescent="0.3">
      <c r="E732"/>
      <c r="F732" s="339" t="s">
        <v>167</v>
      </c>
      <c r="G732" s="119"/>
      <c r="H732" s="119"/>
      <c r="I732" s="161"/>
      <c r="J732" s="121"/>
      <c r="K732" s="277"/>
    </row>
    <row r="733" spans="5:11" ht="18.75" customHeight="1" x14ac:dyDescent="0.3">
      <c r="E733"/>
      <c r="F733" s="340" t="s">
        <v>175</v>
      </c>
      <c r="G733" s="119"/>
      <c r="H733" s="119"/>
      <c r="I733" s="161"/>
      <c r="J733" s="121"/>
      <c r="K733" s="277"/>
    </row>
    <row r="734" spans="5:11" ht="15.6" x14ac:dyDescent="0.3">
      <c r="E734"/>
      <c r="F734" s="312" t="s">
        <v>152</v>
      </c>
      <c r="G734" s="119"/>
      <c r="H734" s="119"/>
      <c r="I734" s="161"/>
      <c r="J734" s="121"/>
      <c r="K734" s="277"/>
    </row>
    <row r="735" spans="5:11" x14ac:dyDescent="0.3">
      <c r="E735"/>
      <c r="F735" s="341" t="s">
        <v>137</v>
      </c>
      <c r="G735" s="167" t="s">
        <v>138</v>
      </c>
      <c r="H735" s="167" t="s">
        <v>139</v>
      </c>
      <c r="I735" s="161"/>
      <c r="J735" s="121"/>
      <c r="K735" s="277"/>
    </row>
    <row r="736" spans="5:11" x14ac:dyDescent="0.3">
      <c r="E736"/>
      <c r="F736" s="342" t="s">
        <v>153</v>
      </c>
      <c r="G736" s="169">
        <v>0.5</v>
      </c>
      <c r="H736" s="169">
        <v>0.5</v>
      </c>
      <c r="I736" s="161" t="s">
        <v>425</v>
      </c>
      <c r="J736" s="129">
        <f>G736*I736/1000</f>
        <v>0.25</v>
      </c>
      <c r="K736" s="277"/>
    </row>
    <row r="737" spans="5:11" x14ac:dyDescent="0.3">
      <c r="E737"/>
      <c r="F737" s="342" t="s">
        <v>155</v>
      </c>
      <c r="G737" s="169">
        <v>54</v>
      </c>
      <c r="H737" s="169">
        <v>54</v>
      </c>
      <c r="I737" s="161"/>
      <c r="J737" s="121"/>
      <c r="K737" s="277"/>
    </row>
    <row r="738" spans="5:11" x14ac:dyDescent="0.3">
      <c r="E738"/>
      <c r="F738" s="342" t="s">
        <v>158</v>
      </c>
      <c r="G738" s="169">
        <v>13.5</v>
      </c>
      <c r="H738" s="169">
        <v>13.5</v>
      </c>
      <c r="I738" s="161" t="s">
        <v>419</v>
      </c>
      <c r="J738" s="129">
        <f>G738*I738/1000</f>
        <v>0.74250000000000005</v>
      </c>
      <c r="K738" s="277"/>
    </row>
    <row r="739" spans="5:11" x14ac:dyDescent="0.3">
      <c r="E739"/>
      <c r="F739" s="342" t="s">
        <v>155</v>
      </c>
      <c r="G739" s="169">
        <v>135</v>
      </c>
      <c r="H739" s="169">
        <v>135</v>
      </c>
      <c r="I739" s="161"/>
      <c r="J739" s="121"/>
      <c r="K739" s="277"/>
    </row>
    <row r="741" spans="5:11" ht="17.399999999999999" x14ac:dyDescent="0.3">
      <c r="E741"/>
      <c r="F741" s="343" t="s">
        <v>283</v>
      </c>
      <c r="G741" s="84"/>
      <c r="H741" s="84"/>
      <c r="K741" s="279">
        <f>J746+J747</f>
        <v>9.7809999999999988</v>
      </c>
    </row>
    <row r="742" spans="5:11" x14ac:dyDescent="0.3">
      <c r="E742"/>
      <c r="F742" s="344"/>
      <c r="G742" s="84"/>
      <c r="H742" s="84"/>
    </row>
    <row r="743" spans="5:11" ht="15.6" x14ac:dyDescent="0.3">
      <c r="E743"/>
      <c r="F743" s="345"/>
      <c r="G743" s="621" t="s">
        <v>285</v>
      </c>
      <c r="H743" s="621"/>
    </row>
    <row r="744" spans="5:11" ht="15.6" x14ac:dyDescent="0.3">
      <c r="E744"/>
      <c r="F744" s="346"/>
      <c r="G744" s="621" t="s">
        <v>286</v>
      </c>
      <c r="H744" s="621"/>
    </row>
    <row r="745" spans="5:11" ht="15.6" x14ac:dyDescent="0.3">
      <c r="E745"/>
      <c r="F745" s="345" t="s">
        <v>284</v>
      </c>
      <c r="G745" s="11" t="s">
        <v>138</v>
      </c>
      <c r="H745" s="11" t="s">
        <v>139</v>
      </c>
    </row>
    <row r="746" spans="5:11" ht="15.6" x14ac:dyDescent="0.3">
      <c r="E746"/>
      <c r="F746" s="345" t="s">
        <v>287</v>
      </c>
      <c r="G746" s="416">
        <v>59</v>
      </c>
      <c r="H746" s="416">
        <v>50</v>
      </c>
      <c r="I746">
        <v>90</v>
      </c>
      <c r="J746">
        <f>G746*I746/1000</f>
        <v>5.31</v>
      </c>
    </row>
    <row r="747" spans="5:11" ht="15.6" x14ac:dyDescent="0.3">
      <c r="E747"/>
      <c r="F747" s="345" t="s">
        <v>320</v>
      </c>
      <c r="G747" s="416">
        <v>52.6</v>
      </c>
      <c r="H747" s="416">
        <v>50</v>
      </c>
      <c r="I747">
        <v>85</v>
      </c>
      <c r="J747">
        <f>G747*I747/1000</f>
        <v>4.4710000000000001</v>
      </c>
    </row>
    <row r="748" spans="5:11" ht="15.6" x14ac:dyDescent="0.3">
      <c r="E748"/>
      <c r="F748" s="345" t="s">
        <v>288</v>
      </c>
      <c r="G748" s="264"/>
      <c r="H748" s="416">
        <v>100</v>
      </c>
    </row>
    <row r="750" spans="5:11" ht="24.6" x14ac:dyDescent="0.3">
      <c r="E750"/>
      <c r="F750" s="302" t="s">
        <v>251</v>
      </c>
      <c r="K750" s="279">
        <f>J753+J756+J759+J760+J761+J766+J767</f>
        <v>4.5905000000000005</v>
      </c>
    </row>
    <row r="751" spans="5:11" ht="15" thickBot="1" x14ac:dyDescent="0.35">
      <c r="E751"/>
      <c r="F751" s="322" t="s">
        <v>252</v>
      </c>
    </row>
    <row r="752" spans="5:11" ht="15" thickBot="1" x14ac:dyDescent="0.35">
      <c r="E752"/>
      <c r="F752" s="323" t="s">
        <v>137</v>
      </c>
      <c r="G752" s="249" t="s">
        <v>138</v>
      </c>
      <c r="H752" s="250" t="s">
        <v>139</v>
      </c>
    </row>
    <row r="753" spans="5:10" ht="15" thickBot="1" x14ac:dyDescent="0.35">
      <c r="E753"/>
      <c r="F753" s="321" t="s">
        <v>253</v>
      </c>
      <c r="G753" s="251">
        <v>100</v>
      </c>
      <c r="H753" s="252">
        <v>75</v>
      </c>
      <c r="I753">
        <v>35</v>
      </c>
      <c r="J753">
        <f>G753*I753/1000</f>
        <v>3.5</v>
      </c>
    </row>
    <row r="754" spans="5:10" ht="15" hidden="1" thickBot="1" x14ac:dyDescent="0.35">
      <c r="E754"/>
      <c r="F754" s="321" t="s">
        <v>254</v>
      </c>
      <c r="G754" s="251">
        <v>2</v>
      </c>
      <c r="H754" s="252">
        <v>2</v>
      </c>
    </row>
    <row r="755" spans="5:10" ht="15" hidden="1" thickBot="1" x14ac:dyDescent="0.35">
      <c r="E755"/>
      <c r="F755" s="321" t="s">
        <v>255</v>
      </c>
      <c r="G755" s="251">
        <v>2</v>
      </c>
      <c r="H755" s="252">
        <v>2</v>
      </c>
    </row>
    <row r="756" spans="5:10" ht="15" thickBot="1" x14ac:dyDescent="0.35">
      <c r="E756"/>
      <c r="F756" s="321" t="s">
        <v>256</v>
      </c>
      <c r="G756" s="251">
        <v>2</v>
      </c>
      <c r="H756" s="252">
        <v>2</v>
      </c>
      <c r="I756">
        <v>58</v>
      </c>
      <c r="J756">
        <f>G756*I756/1000</f>
        <v>0.11600000000000001</v>
      </c>
    </row>
    <row r="757" spans="5:10" ht="15" hidden="1" thickBot="1" x14ac:dyDescent="0.35">
      <c r="E757"/>
      <c r="F757" s="321" t="s">
        <v>257</v>
      </c>
      <c r="G757" s="253" t="s">
        <v>147</v>
      </c>
      <c r="H757" s="252">
        <v>2</v>
      </c>
    </row>
    <row r="758" spans="5:10" ht="15" hidden="1" thickBot="1" x14ac:dyDescent="0.35">
      <c r="E758"/>
      <c r="F758" s="321" t="s">
        <v>258</v>
      </c>
      <c r="G758" s="251">
        <v>2</v>
      </c>
      <c r="H758" s="252">
        <v>2</v>
      </c>
    </row>
    <row r="759" spans="5:10" ht="15" thickBot="1" x14ac:dyDescent="0.35">
      <c r="E759"/>
      <c r="F759" s="321" t="s">
        <v>259</v>
      </c>
      <c r="G759" s="251">
        <v>12.5</v>
      </c>
      <c r="H759" s="252">
        <v>10</v>
      </c>
      <c r="I759">
        <v>30</v>
      </c>
      <c r="J759">
        <f>G759*I759/1000</f>
        <v>0.375</v>
      </c>
    </row>
    <row r="760" spans="5:10" ht="15" thickBot="1" x14ac:dyDescent="0.35">
      <c r="E760"/>
      <c r="F760" s="321" t="s">
        <v>260</v>
      </c>
      <c r="G760" s="251">
        <v>12</v>
      </c>
      <c r="H760" s="252">
        <v>10</v>
      </c>
      <c r="I760">
        <v>20</v>
      </c>
      <c r="J760">
        <f>G760*I760/1000</f>
        <v>0.24</v>
      </c>
    </row>
    <row r="761" spans="5:10" ht="15" thickBot="1" x14ac:dyDescent="0.35">
      <c r="E761"/>
      <c r="F761" s="321" t="s">
        <v>250</v>
      </c>
      <c r="G761" s="251">
        <v>2.5</v>
      </c>
      <c r="H761" s="252">
        <v>2.5</v>
      </c>
      <c r="I761">
        <v>130</v>
      </c>
      <c r="J761">
        <f>G761*I761/1000</f>
        <v>0.32500000000000001</v>
      </c>
    </row>
    <row r="762" spans="5:10" ht="15" hidden="1" thickBot="1" x14ac:dyDescent="0.35">
      <c r="F762" s="321" t="s">
        <v>261</v>
      </c>
      <c r="G762" s="253" t="s">
        <v>147</v>
      </c>
      <c r="H762" s="252">
        <v>175</v>
      </c>
    </row>
    <row r="763" spans="5:10" ht="15" hidden="1" thickBot="1" x14ac:dyDescent="0.35">
      <c r="F763" s="321" t="s">
        <v>262</v>
      </c>
      <c r="G763" s="251">
        <v>175</v>
      </c>
      <c r="H763" s="252">
        <v>175</v>
      </c>
    </row>
    <row r="764" spans="5:10" ht="15" hidden="1" thickBot="1" x14ac:dyDescent="0.35">
      <c r="F764" s="321" t="s">
        <v>263</v>
      </c>
      <c r="G764" s="251">
        <v>175</v>
      </c>
      <c r="H764" s="252">
        <v>175</v>
      </c>
    </row>
    <row r="765" spans="5:10" ht="15" hidden="1" thickBot="1" x14ac:dyDescent="0.35">
      <c r="F765" s="321" t="s">
        <v>145</v>
      </c>
      <c r="G765" s="251">
        <v>175</v>
      </c>
      <c r="H765" s="252">
        <v>175</v>
      </c>
    </row>
    <row r="766" spans="5:10" ht="15" thickBot="1" x14ac:dyDescent="0.35">
      <c r="F766" s="321" t="s">
        <v>264</v>
      </c>
      <c r="G766" s="251">
        <v>0.01</v>
      </c>
      <c r="H766" s="252">
        <v>0.01</v>
      </c>
      <c r="I766" s="92">
        <v>900</v>
      </c>
      <c r="J766">
        <f>G766*I766/1000</f>
        <v>8.9999999999999993E-3</v>
      </c>
    </row>
    <row r="767" spans="5:10" ht="15" thickBot="1" x14ac:dyDescent="0.35">
      <c r="F767" s="321" t="s">
        <v>265</v>
      </c>
      <c r="G767" s="251">
        <v>1.5</v>
      </c>
      <c r="H767" s="252">
        <v>1.5</v>
      </c>
      <c r="I767">
        <v>17</v>
      </c>
      <c r="J767">
        <f>G767*I767/1000</f>
        <v>2.5499999999999998E-2</v>
      </c>
    </row>
    <row r="769" spans="5:11" ht="15.6" x14ac:dyDescent="0.3">
      <c r="E769" s="347" t="s">
        <v>292</v>
      </c>
      <c r="F769" s="344"/>
      <c r="G769" s="84"/>
      <c r="H769" s="84"/>
      <c r="K769" s="279">
        <f>J772+J773+J775+J776+J777+J778+J779</f>
        <v>44.914400000000001</v>
      </c>
    </row>
    <row r="770" spans="5:11" x14ac:dyDescent="0.3">
      <c r="E770" s="348"/>
      <c r="F770" s="349" t="s">
        <v>137</v>
      </c>
      <c r="G770" s="268" t="s">
        <v>138</v>
      </c>
      <c r="H770" s="268" t="s">
        <v>139</v>
      </c>
    </row>
    <row r="771" spans="5:11" x14ac:dyDescent="0.3">
      <c r="E771" s="348"/>
      <c r="F771" s="417" t="s">
        <v>293</v>
      </c>
      <c r="G771" s="268">
        <v>196.6</v>
      </c>
      <c r="H771" s="268">
        <v>174.6</v>
      </c>
    </row>
    <row r="772" spans="5:11" x14ac:dyDescent="0.3">
      <c r="E772" s="348"/>
      <c r="F772" s="417" t="s">
        <v>294</v>
      </c>
      <c r="G772" s="268">
        <v>207.4</v>
      </c>
      <c r="H772" s="268">
        <v>153.4</v>
      </c>
      <c r="I772">
        <v>185</v>
      </c>
      <c r="J772">
        <f>G772*I772/1000</f>
        <v>38.369</v>
      </c>
    </row>
    <row r="773" spans="5:11" x14ac:dyDescent="0.3">
      <c r="E773" s="348"/>
      <c r="F773" s="417" t="s">
        <v>250</v>
      </c>
      <c r="G773" s="268">
        <v>4</v>
      </c>
      <c r="H773" s="268">
        <v>4</v>
      </c>
      <c r="I773">
        <v>130</v>
      </c>
      <c r="J773">
        <f t="shared" ref="J773" si="20">G773*I773/1000</f>
        <v>0.52</v>
      </c>
    </row>
    <row r="774" spans="5:11" x14ac:dyDescent="0.3">
      <c r="E774" s="348"/>
      <c r="F774" s="351" t="s">
        <v>295</v>
      </c>
      <c r="G774" s="268" t="s">
        <v>147</v>
      </c>
      <c r="H774" s="268">
        <v>66.599999999999994</v>
      </c>
    </row>
    <row r="775" spans="5:11" x14ac:dyDescent="0.3">
      <c r="E775" s="348"/>
      <c r="F775" s="417" t="s">
        <v>260</v>
      </c>
      <c r="G775" s="268">
        <v>12.6</v>
      </c>
      <c r="H775" s="268">
        <v>10.6</v>
      </c>
      <c r="I775">
        <v>20</v>
      </c>
      <c r="J775">
        <f t="shared" ref="J775:J779" si="21">G775*I775/1000</f>
        <v>0.252</v>
      </c>
    </row>
    <row r="776" spans="5:11" x14ac:dyDescent="0.3">
      <c r="E776" s="348"/>
      <c r="F776" s="417" t="s">
        <v>259</v>
      </c>
      <c r="G776" s="268">
        <v>13.4</v>
      </c>
      <c r="H776" s="268">
        <v>10.6</v>
      </c>
      <c r="I776">
        <v>30</v>
      </c>
      <c r="J776">
        <f t="shared" si="21"/>
        <v>0.40200000000000002</v>
      </c>
    </row>
    <row r="777" spans="5:11" x14ac:dyDescent="0.3">
      <c r="E777" s="622" t="s">
        <v>296</v>
      </c>
      <c r="F777" s="622"/>
      <c r="G777" s="268">
        <v>46.6</v>
      </c>
      <c r="H777" s="268">
        <v>46.6</v>
      </c>
      <c r="I777">
        <v>79</v>
      </c>
      <c r="J777">
        <f t="shared" si="21"/>
        <v>3.6814</v>
      </c>
    </row>
    <row r="778" spans="5:11" x14ac:dyDescent="0.3">
      <c r="E778" s="622" t="s">
        <v>250</v>
      </c>
      <c r="F778" s="622"/>
      <c r="G778" s="268">
        <v>10.6</v>
      </c>
      <c r="H778" s="268">
        <v>10.6</v>
      </c>
      <c r="I778">
        <v>130</v>
      </c>
      <c r="J778">
        <f t="shared" si="21"/>
        <v>1.3779999999999999</v>
      </c>
    </row>
    <row r="779" spans="5:11" x14ac:dyDescent="0.3">
      <c r="E779" s="622" t="s">
        <v>297</v>
      </c>
      <c r="F779" s="622"/>
      <c r="G779" s="268">
        <v>2.4</v>
      </c>
      <c r="H779" s="268">
        <v>2.4</v>
      </c>
      <c r="I779">
        <v>130</v>
      </c>
      <c r="J779">
        <f t="shared" si="21"/>
        <v>0.312</v>
      </c>
    </row>
    <row r="780" spans="5:11" x14ac:dyDescent="0.3">
      <c r="E780" s="620" t="s">
        <v>298</v>
      </c>
      <c r="F780" s="620"/>
      <c r="G780" s="268" t="s">
        <v>147</v>
      </c>
      <c r="H780" s="268">
        <v>133.4</v>
      </c>
    </row>
    <row r="782" spans="5:11" x14ac:dyDescent="0.3">
      <c r="F782" s="303" t="s">
        <v>282</v>
      </c>
      <c r="G782" s="159">
        <v>200</v>
      </c>
      <c r="H782" s="159"/>
      <c r="I782">
        <v>44</v>
      </c>
      <c r="K782" s="279">
        <f>G782*I782/1000</f>
        <v>8.8000000000000007</v>
      </c>
    </row>
    <row r="784" spans="5:11" x14ac:dyDescent="0.3">
      <c r="F784" s="303" t="s">
        <v>14</v>
      </c>
      <c r="G784">
        <v>60</v>
      </c>
      <c r="I784">
        <v>29.72</v>
      </c>
      <c r="K784" s="279">
        <f>G784*I784/1000</f>
        <v>1.7831999999999999</v>
      </c>
    </row>
    <row r="786" spans="5:11" x14ac:dyDescent="0.3">
      <c r="F786" s="303" t="s">
        <v>392</v>
      </c>
      <c r="G786">
        <v>150</v>
      </c>
      <c r="I786">
        <v>150</v>
      </c>
      <c r="K786" s="279">
        <f>G786*I786/1000</f>
        <v>22.5</v>
      </c>
    </row>
    <row r="788" spans="5:11" s="289" customFormat="1" x14ac:dyDescent="0.3">
      <c r="E788" s="359"/>
      <c r="F788" s="359" t="s">
        <v>393</v>
      </c>
      <c r="K788" s="291">
        <f>K790+K811+K813+K815+K830+K842+K865+K879+K881</f>
        <v>99.842130999999995</v>
      </c>
    </row>
    <row r="790" spans="5:11" ht="28.8" x14ac:dyDescent="0.3">
      <c r="F790" s="353" t="s">
        <v>319</v>
      </c>
      <c r="K790" s="279">
        <f>J800+J801+J802+J804+J805+J806+J807+J809</f>
        <v>11.142931000000001</v>
      </c>
    </row>
    <row r="791" spans="5:11" x14ac:dyDescent="0.3">
      <c r="F791" s="354" t="s">
        <v>129</v>
      </c>
    </row>
    <row r="793" spans="5:11" x14ac:dyDescent="0.3">
      <c r="F793" s="325" t="s">
        <v>130</v>
      </c>
    </row>
    <row r="794" spans="5:11" x14ac:dyDescent="0.3">
      <c r="E794"/>
      <c r="F794" s="328" t="s">
        <v>131</v>
      </c>
      <c r="K794"/>
    </row>
    <row r="795" spans="5:11" x14ac:dyDescent="0.3">
      <c r="E795"/>
      <c r="F795" s="328" t="s">
        <v>132</v>
      </c>
      <c r="K795"/>
    </row>
    <row r="796" spans="5:11" x14ac:dyDescent="0.3">
      <c r="E796"/>
      <c r="F796" s="354" t="s">
        <v>309</v>
      </c>
      <c r="K796"/>
    </row>
    <row r="797" spans="5:11" ht="15.6" thickBot="1" x14ac:dyDescent="0.35">
      <c r="E797"/>
      <c r="F797" s="355" t="s">
        <v>310</v>
      </c>
      <c r="K797"/>
    </row>
    <row r="798" spans="5:11" ht="15" thickBot="1" x14ac:dyDescent="0.35">
      <c r="E798"/>
      <c r="F798" s="320" t="s">
        <v>137</v>
      </c>
      <c r="G798" s="106" t="s">
        <v>138</v>
      </c>
      <c r="H798" s="107" t="s">
        <v>139</v>
      </c>
      <c r="K798"/>
    </row>
    <row r="799" spans="5:11" ht="15" thickBot="1" x14ac:dyDescent="0.35">
      <c r="E799"/>
      <c r="F799" s="330" t="s">
        <v>311</v>
      </c>
      <c r="G799" s="116" t="s">
        <v>147</v>
      </c>
      <c r="H799" s="117">
        <v>160</v>
      </c>
      <c r="K799"/>
    </row>
    <row r="800" spans="5:11" ht="15" thickBot="1" x14ac:dyDescent="0.35">
      <c r="E800"/>
      <c r="F800" s="321" t="s">
        <v>312</v>
      </c>
      <c r="G800" s="111">
        <v>77.3</v>
      </c>
      <c r="H800" s="112">
        <v>77.3</v>
      </c>
      <c r="I800">
        <v>37</v>
      </c>
      <c r="J800">
        <f>G800*I800/1000</f>
        <v>2.8601000000000001</v>
      </c>
      <c r="K800"/>
    </row>
    <row r="801" spans="5:11" ht="15" thickBot="1" x14ac:dyDescent="0.35">
      <c r="E801"/>
      <c r="F801" s="321" t="s">
        <v>142</v>
      </c>
      <c r="G801" s="111">
        <v>3.63</v>
      </c>
      <c r="H801" s="112">
        <v>3.63</v>
      </c>
      <c r="I801">
        <v>175</v>
      </c>
      <c r="J801">
        <f>G801*I801/1000</f>
        <v>0.63524999999999998</v>
      </c>
      <c r="K801"/>
    </row>
    <row r="802" spans="5:11" ht="15" thickBot="1" x14ac:dyDescent="0.35">
      <c r="E802"/>
      <c r="F802" s="321" t="s">
        <v>313</v>
      </c>
      <c r="G802" s="111">
        <v>77.3</v>
      </c>
      <c r="H802" s="112">
        <v>77.3</v>
      </c>
      <c r="I802">
        <v>48.17</v>
      </c>
      <c r="J802">
        <f t="shared" ref="J802" si="22">G802*I802/1000</f>
        <v>3.723541</v>
      </c>
      <c r="K802"/>
    </row>
    <row r="803" spans="5:11" ht="15" thickBot="1" x14ac:dyDescent="0.35">
      <c r="E803"/>
      <c r="F803" s="321" t="s">
        <v>145</v>
      </c>
      <c r="G803" s="111">
        <v>77.3</v>
      </c>
      <c r="H803" s="112">
        <v>77.3</v>
      </c>
      <c r="K803"/>
    </row>
    <row r="804" spans="5:11" ht="15" thickBot="1" x14ac:dyDescent="0.35">
      <c r="E804"/>
      <c r="F804" s="321" t="s">
        <v>314</v>
      </c>
      <c r="G804" s="285">
        <v>0.8</v>
      </c>
      <c r="H804" s="286">
        <v>0.8</v>
      </c>
      <c r="I804" s="271">
        <v>790</v>
      </c>
      <c r="J804" s="271">
        <f t="shared" ref="J804:J807" si="23">G804*I804/1000</f>
        <v>0.63200000000000001</v>
      </c>
      <c r="K804"/>
    </row>
    <row r="805" spans="5:11" ht="15" thickBot="1" x14ac:dyDescent="0.35">
      <c r="E805"/>
      <c r="F805" s="321" t="s">
        <v>158</v>
      </c>
      <c r="G805" s="111">
        <v>2.73</v>
      </c>
      <c r="H805" s="112">
        <v>2.73</v>
      </c>
      <c r="I805">
        <v>55</v>
      </c>
      <c r="J805">
        <f t="shared" si="23"/>
        <v>0.15015000000000001</v>
      </c>
      <c r="K805"/>
    </row>
    <row r="806" spans="5:11" ht="15" thickBot="1" x14ac:dyDescent="0.35">
      <c r="E806"/>
      <c r="F806" s="321" t="s">
        <v>265</v>
      </c>
      <c r="G806" s="111">
        <v>1.37</v>
      </c>
      <c r="H806" s="112">
        <v>1.37</v>
      </c>
      <c r="I806">
        <v>17</v>
      </c>
      <c r="J806">
        <f t="shared" si="23"/>
        <v>2.3290000000000002E-2</v>
      </c>
      <c r="K806"/>
    </row>
    <row r="807" spans="5:11" ht="15" thickBot="1" x14ac:dyDescent="0.35">
      <c r="E807"/>
      <c r="F807" s="321" t="s">
        <v>315</v>
      </c>
      <c r="G807" s="111">
        <v>8.18</v>
      </c>
      <c r="H807" s="112">
        <v>8.18</v>
      </c>
      <c r="I807">
        <v>130</v>
      </c>
      <c r="J807">
        <f t="shared" si="23"/>
        <v>1.0633999999999999</v>
      </c>
      <c r="K807"/>
    </row>
    <row r="808" spans="5:11" ht="15" thickBot="1" x14ac:dyDescent="0.35">
      <c r="E808"/>
      <c r="F808" s="330" t="s">
        <v>316</v>
      </c>
      <c r="G808" s="116" t="s">
        <v>147</v>
      </c>
      <c r="H808" s="117">
        <v>136</v>
      </c>
      <c r="K808"/>
    </row>
    <row r="809" spans="5:11" ht="15" thickBot="1" x14ac:dyDescent="0.35">
      <c r="E809"/>
      <c r="F809" s="321" t="s">
        <v>317</v>
      </c>
      <c r="G809" s="111">
        <v>14</v>
      </c>
      <c r="H809" s="112">
        <v>14</v>
      </c>
      <c r="I809">
        <v>146.80000000000001</v>
      </c>
      <c r="J809">
        <f t="shared" ref="J809" si="24">G809*I809/1000</f>
        <v>2.0552000000000001</v>
      </c>
      <c r="K809"/>
    </row>
    <row r="811" spans="5:11" x14ac:dyDescent="0.3">
      <c r="F811" s="303" t="s">
        <v>318</v>
      </c>
      <c r="G811" s="159">
        <v>200</v>
      </c>
      <c r="I811">
        <v>48.17</v>
      </c>
      <c r="K811" s="279">
        <f>G811*I811/1000</f>
        <v>9.6340000000000003</v>
      </c>
    </row>
    <row r="812" spans="5:11" ht="15" thickBot="1" x14ac:dyDescent="0.35"/>
    <row r="813" spans="5:11" ht="15" thickBot="1" x14ac:dyDescent="0.35">
      <c r="F813" s="356" t="s">
        <v>247</v>
      </c>
      <c r="G813" s="254">
        <v>105.2</v>
      </c>
      <c r="H813" s="255">
        <v>100</v>
      </c>
      <c r="I813">
        <v>85</v>
      </c>
      <c r="K813" s="279">
        <f>G813*I813/1000</f>
        <v>8.9420000000000002</v>
      </c>
    </row>
    <row r="815" spans="5:11" ht="17.399999999999999" x14ac:dyDescent="0.3">
      <c r="E815" s="377" t="s">
        <v>394</v>
      </c>
      <c r="K815" s="279">
        <f>J823+J824+J825+J826+J827</f>
        <v>4.5125000000000002</v>
      </c>
    </row>
    <row r="816" spans="5:11" x14ac:dyDescent="0.3">
      <c r="E816" s="325" t="s">
        <v>395</v>
      </c>
    </row>
    <row r="817" spans="5:11" x14ac:dyDescent="0.3">
      <c r="E817" s="378" t="s">
        <v>396</v>
      </c>
    </row>
    <row r="818" spans="5:11" x14ac:dyDescent="0.3">
      <c r="E818" s="378" t="s">
        <v>397</v>
      </c>
    </row>
    <row r="819" spans="5:11" x14ac:dyDescent="0.3">
      <c r="E819" s="615"/>
      <c r="F819" s="617" t="s">
        <v>398</v>
      </c>
      <c r="G819" s="617"/>
      <c r="H819" s="617" t="s">
        <v>166</v>
      </c>
      <c r="I819" s="617"/>
    </row>
    <row r="820" spans="5:11" x14ac:dyDescent="0.3">
      <c r="E820" s="615"/>
      <c r="F820" s="617"/>
      <c r="G820" s="617"/>
      <c r="H820" s="617" t="s">
        <v>399</v>
      </c>
      <c r="I820" s="617"/>
    </row>
    <row r="821" spans="5:11" x14ac:dyDescent="0.3">
      <c r="E821" s="616"/>
      <c r="F821" s="617"/>
      <c r="G821" s="617"/>
      <c r="H821" s="618"/>
      <c r="I821" s="618"/>
    </row>
    <row r="822" spans="5:11" x14ac:dyDescent="0.3">
      <c r="E822" s="619" t="s">
        <v>137</v>
      </c>
      <c r="F822" s="619"/>
      <c r="G822" s="299" t="s">
        <v>138</v>
      </c>
      <c r="H822" s="299" t="s">
        <v>139</v>
      </c>
      <c r="I822" s="267"/>
    </row>
    <row r="823" spans="5:11" x14ac:dyDescent="0.3">
      <c r="E823" s="614" t="s">
        <v>253</v>
      </c>
      <c r="F823" s="614"/>
      <c r="G823" s="37">
        <v>66.75</v>
      </c>
      <c r="H823" s="37">
        <v>50</v>
      </c>
      <c r="I823" s="267">
        <v>35</v>
      </c>
      <c r="J823">
        <f>G823*I823/1000</f>
        <v>2.3362500000000002</v>
      </c>
    </row>
    <row r="824" spans="5:11" x14ac:dyDescent="0.3">
      <c r="E824" s="614" t="s">
        <v>400</v>
      </c>
      <c r="F824" s="614"/>
      <c r="G824" s="37">
        <v>20.25</v>
      </c>
      <c r="H824" s="37">
        <v>20</v>
      </c>
      <c r="I824" s="267">
        <v>45</v>
      </c>
      <c r="J824">
        <f t="shared" ref="J824:J827" si="25">G824*I824/1000</f>
        <v>0.91125</v>
      </c>
    </row>
    <row r="825" spans="5:11" x14ac:dyDescent="0.3">
      <c r="E825" s="614" t="s">
        <v>401</v>
      </c>
      <c r="F825" s="614"/>
      <c r="G825" s="37">
        <v>12</v>
      </c>
      <c r="H825" s="37">
        <v>10</v>
      </c>
      <c r="I825" s="267">
        <v>20</v>
      </c>
      <c r="J825">
        <f t="shared" si="25"/>
        <v>0.24</v>
      </c>
    </row>
    <row r="826" spans="5:11" x14ac:dyDescent="0.3">
      <c r="E826" s="614" t="s">
        <v>259</v>
      </c>
      <c r="F826" s="614"/>
      <c r="G826" s="37">
        <v>12.5</v>
      </c>
      <c r="H826" s="37">
        <v>10</v>
      </c>
      <c r="I826" s="267">
        <v>30</v>
      </c>
      <c r="J826">
        <f t="shared" si="25"/>
        <v>0.375</v>
      </c>
    </row>
    <row r="827" spans="5:11" x14ac:dyDescent="0.3">
      <c r="E827" s="614" t="s">
        <v>402</v>
      </c>
      <c r="F827" s="614"/>
      <c r="G827" s="37">
        <v>5</v>
      </c>
      <c r="H827" s="37">
        <v>5</v>
      </c>
      <c r="I827" s="267">
        <v>130</v>
      </c>
      <c r="J827">
        <f t="shared" si="25"/>
        <v>0.65</v>
      </c>
    </row>
    <row r="828" spans="5:11" x14ac:dyDescent="0.3">
      <c r="E828" s="614" t="s">
        <v>403</v>
      </c>
      <c r="F828" s="614"/>
      <c r="G828" s="37">
        <v>175</v>
      </c>
      <c r="H828" s="37">
        <v>175</v>
      </c>
      <c r="I828" s="267"/>
    </row>
    <row r="830" spans="5:11" ht="24.6" x14ac:dyDescent="0.3">
      <c r="F830" s="302" t="s">
        <v>266</v>
      </c>
      <c r="K830" s="279">
        <f>J837+J840</f>
        <v>12.321</v>
      </c>
    </row>
    <row r="831" spans="5:11" x14ac:dyDescent="0.3">
      <c r="F831" s="324" t="s">
        <v>267</v>
      </c>
    </row>
    <row r="832" spans="5:11" x14ac:dyDescent="0.3">
      <c r="F832" s="324" t="s">
        <v>166</v>
      </c>
    </row>
    <row r="834" spans="5:11" x14ac:dyDescent="0.3">
      <c r="F834" s="325" t="s">
        <v>167</v>
      </c>
    </row>
    <row r="835" spans="5:11" ht="15" thickBot="1" x14ac:dyDescent="0.35">
      <c r="F835" s="322" t="s">
        <v>268</v>
      </c>
    </row>
    <row r="836" spans="5:11" ht="15" thickBot="1" x14ac:dyDescent="0.35">
      <c r="F836" s="323" t="s">
        <v>137</v>
      </c>
      <c r="G836" s="249" t="s">
        <v>138</v>
      </c>
      <c r="H836" s="250" t="s">
        <v>139</v>
      </c>
    </row>
    <row r="837" spans="5:11" ht="15" thickBot="1" x14ac:dyDescent="0.35">
      <c r="F837" s="321" t="s">
        <v>269</v>
      </c>
      <c r="G837" s="251">
        <v>82.8</v>
      </c>
      <c r="H837" s="252">
        <v>82.8</v>
      </c>
      <c r="I837">
        <v>95</v>
      </c>
      <c r="J837">
        <f>G837*I837/1000</f>
        <v>7.8659999999999997</v>
      </c>
    </row>
    <row r="838" spans="5:11" ht="15" thickBot="1" x14ac:dyDescent="0.35">
      <c r="F838" s="321" t="s">
        <v>155</v>
      </c>
      <c r="G838" s="251">
        <v>122</v>
      </c>
      <c r="H838" s="252">
        <v>122</v>
      </c>
    </row>
    <row r="839" spans="5:11" ht="15" thickBot="1" x14ac:dyDescent="0.35">
      <c r="F839" s="326" t="s">
        <v>270</v>
      </c>
      <c r="G839" s="253" t="s">
        <v>147</v>
      </c>
      <c r="H839" s="257">
        <v>173</v>
      </c>
    </row>
    <row r="840" spans="5:11" ht="15" thickBot="1" x14ac:dyDescent="0.35">
      <c r="F840" s="321" t="s">
        <v>148</v>
      </c>
      <c r="G840" s="251">
        <v>8.1</v>
      </c>
      <c r="H840" s="252">
        <v>8.1</v>
      </c>
      <c r="I840">
        <v>550</v>
      </c>
      <c r="J840">
        <f>G840*I840/1000</f>
        <v>4.4550000000000001</v>
      </c>
    </row>
    <row r="842" spans="5:11" ht="24.6" x14ac:dyDescent="0.3">
      <c r="E842"/>
      <c r="F842" s="302" t="s">
        <v>335</v>
      </c>
      <c r="K842" s="279">
        <f>J856+J858+J859+J860+J861</f>
        <v>30.713999999999999</v>
      </c>
    </row>
    <row r="843" spans="5:11" hidden="1" x14ac:dyDescent="0.3">
      <c r="E843"/>
      <c r="F843" s="324" t="s">
        <v>336</v>
      </c>
    </row>
    <row r="844" spans="5:11" hidden="1" x14ac:dyDescent="0.3">
      <c r="E844"/>
      <c r="F844" s="324" t="s">
        <v>166</v>
      </c>
      <c r="K844"/>
    </row>
    <row r="845" spans="5:11" hidden="1" x14ac:dyDescent="0.3">
      <c r="E845"/>
      <c r="K845"/>
    </row>
    <row r="846" spans="5:11" hidden="1" x14ac:dyDescent="0.3">
      <c r="E846"/>
      <c r="F846" s="325" t="s">
        <v>167</v>
      </c>
      <c r="K846"/>
    </row>
    <row r="847" spans="5:11" hidden="1" x14ac:dyDescent="0.3">
      <c r="E847"/>
      <c r="F847" s="357"/>
      <c r="K847"/>
    </row>
    <row r="848" spans="5:11" hidden="1" x14ac:dyDescent="0.3">
      <c r="E848"/>
      <c r="F848" s="358" t="s">
        <v>337</v>
      </c>
      <c r="K848"/>
    </row>
    <row r="849" spans="5:11" ht="15" thickBot="1" x14ac:dyDescent="0.35">
      <c r="E849"/>
      <c r="F849" s="322" t="s">
        <v>273</v>
      </c>
      <c r="K849"/>
    </row>
    <row r="850" spans="5:11" ht="15" thickBot="1" x14ac:dyDescent="0.35">
      <c r="E850"/>
      <c r="F850" s="323" t="s">
        <v>137</v>
      </c>
      <c r="G850" s="249" t="s">
        <v>138</v>
      </c>
      <c r="H850" s="250" t="s">
        <v>139</v>
      </c>
      <c r="K850"/>
    </row>
    <row r="851" spans="5:11" ht="15" hidden="1" thickBot="1" x14ac:dyDescent="0.35">
      <c r="E851"/>
      <c r="F851" s="321" t="s">
        <v>338</v>
      </c>
      <c r="G851" s="251">
        <v>107</v>
      </c>
      <c r="H851" s="252">
        <v>79</v>
      </c>
      <c r="K851"/>
    </row>
    <row r="852" spans="5:11" ht="15" hidden="1" thickBot="1" x14ac:dyDescent="0.35">
      <c r="E852"/>
      <c r="F852" s="321" t="s">
        <v>339</v>
      </c>
      <c r="G852" s="251">
        <v>107</v>
      </c>
      <c r="H852" s="252">
        <v>79</v>
      </c>
      <c r="K852"/>
    </row>
    <row r="853" spans="5:11" ht="15" hidden="1" thickBot="1" x14ac:dyDescent="0.35">
      <c r="E853"/>
      <c r="F853" s="321" t="s">
        <v>340</v>
      </c>
      <c r="G853" s="251">
        <v>107</v>
      </c>
      <c r="H853" s="252">
        <v>79</v>
      </c>
      <c r="K853"/>
    </row>
    <row r="854" spans="5:11" ht="15" hidden="1" thickBot="1" x14ac:dyDescent="0.35">
      <c r="E854"/>
      <c r="F854" s="321" t="s">
        <v>341</v>
      </c>
      <c r="G854" s="251">
        <v>107</v>
      </c>
      <c r="H854" s="252">
        <v>79</v>
      </c>
      <c r="K854"/>
    </row>
    <row r="855" spans="5:11" ht="15" hidden="1" thickBot="1" x14ac:dyDescent="0.35">
      <c r="E855"/>
      <c r="F855" s="321" t="s">
        <v>342</v>
      </c>
      <c r="G855" s="251">
        <v>107</v>
      </c>
      <c r="H855" s="252">
        <v>79</v>
      </c>
      <c r="K855"/>
    </row>
    <row r="856" spans="5:11" ht="15" thickBot="1" x14ac:dyDescent="0.35">
      <c r="E856"/>
      <c r="F856" s="321" t="s">
        <v>343</v>
      </c>
      <c r="G856" s="251">
        <v>87</v>
      </c>
      <c r="H856" s="252">
        <v>74</v>
      </c>
      <c r="I856">
        <v>330</v>
      </c>
      <c r="J856">
        <f>G856*I856/1000</f>
        <v>28.71</v>
      </c>
      <c r="K856"/>
    </row>
    <row r="857" spans="5:11" ht="15" thickBot="1" x14ac:dyDescent="0.35">
      <c r="E857"/>
      <c r="F857" s="321" t="s">
        <v>344</v>
      </c>
      <c r="G857" s="251">
        <v>87</v>
      </c>
      <c r="H857" s="252">
        <v>74</v>
      </c>
      <c r="K857"/>
    </row>
    <row r="858" spans="5:11" ht="15" thickBot="1" x14ac:dyDescent="0.35">
      <c r="E858"/>
      <c r="F858" s="321" t="s">
        <v>250</v>
      </c>
      <c r="G858" s="251">
        <v>5</v>
      </c>
      <c r="H858" s="252">
        <v>5</v>
      </c>
      <c r="I858">
        <v>130</v>
      </c>
      <c r="J858">
        <f>G858*I858/1000</f>
        <v>0.65</v>
      </c>
      <c r="K858"/>
    </row>
    <row r="859" spans="5:11" ht="15" thickBot="1" x14ac:dyDescent="0.35">
      <c r="E859"/>
      <c r="F859" s="321" t="s">
        <v>260</v>
      </c>
      <c r="G859" s="251">
        <v>12</v>
      </c>
      <c r="H859" s="252">
        <v>10</v>
      </c>
      <c r="I859">
        <v>20</v>
      </c>
      <c r="J859">
        <f>G859*I859/1000</f>
        <v>0.24</v>
      </c>
      <c r="K859"/>
    </row>
    <row r="860" spans="5:11" ht="15" thickBot="1" x14ac:dyDescent="0.35">
      <c r="E860"/>
      <c r="F860" s="321" t="s">
        <v>290</v>
      </c>
      <c r="G860" s="251">
        <v>8</v>
      </c>
      <c r="H860" s="252">
        <v>8</v>
      </c>
      <c r="I860">
        <v>130</v>
      </c>
      <c r="J860">
        <f>G860*I860/1000</f>
        <v>1.04</v>
      </c>
    </row>
    <row r="861" spans="5:11" ht="15" thickBot="1" x14ac:dyDescent="0.35">
      <c r="E861"/>
      <c r="F861" s="321" t="s">
        <v>171</v>
      </c>
      <c r="G861" s="251">
        <v>2</v>
      </c>
      <c r="H861" s="252">
        <v>2</v>
      </c>
      <c r="I861">
        <v>37</v>
      </c>
      <c r="J861">
        <f>G861*I861/1000</f>
        <v>7.3999999999999996E-2</v>
      </c>
    </row>
    <row r="862" spans="5:11" ht="15" thickBot="1" x14ac:dyDescent="0.35">
      <c r="E862"/>
      <c r="F862" s="326" t="s">
        <v>345</v>
      </c>
      <c r="G862" s="253" t="s">
        <v>147</v>
      </c>
      <c r="H862" s="257">
        <v>50</v>
      </c>
    </row>
    <row r="863" spans="5:11" ht="15" thickBot="1" x14ac:dyDescent="0.35">
      <c r="E863"/>
      <c r="F863" s="326" t="s">
        <v>346</v>
      </c>
      <c r="G863" s="253" t="s">
        <v>147</v>
      </c>
      <c r="H863" s="257">
        <v>50</v>
      </c>
    </row>
    <row r="865" spans="5:11" ht="21" x14ac:dyDescent="0.3">
      <c r="E865"/>
      <c r="F865" s="337" t="s">
        <v>150</v>
      </c>
      <c r="G865" s="119"/>
      <c r="H865" s="119"/>
      <c r="I865" s="161"/>
      <c r="J865" s="129"/>
      <c r="K865" s="290">
        <f>J872+J874</f>
        <v>0.99250000000000005</v>
      </c>
    </row>
    <row r="866" spans="5:11" x14ac:dyDescent="0.3">
      <c r="E866"/>
      <c r="F866" s="338" t="s">
        <v>166</v>
      </c>
      <c r="G866" s="119"/>
      <c r="H866" s="119"/>
      <c r="I866" s="161"/>
      <c r="J866" s="121"/>
      <c r="K866" s="97"/>
    </row>
    <row r="867" spans="5:11" x14ac:dyDescent="0.3">
      <c r="E867"/>
      <c r="F867" s="216"/>
      <c r="G867" s="119"/>
      <c r="H867" s="119"/>
      <c r="I867" s="161"/>
      <c r="J867" s="121"/>
      <c r="K867" s="97"/>
    </row>
    <row r="868" spans="5:11" x14ac:dyDescent="0.3">
      <c r="E868"/>
      <c r="F868" s="339" t="s">
        <v>167</v>
      </c>
      <c r="G868" s="119"/>
      <c r="H868" s="119"/>
      <c r="I868" s="161"/>
      <c r="J868" s="121"/>
      <c r="K868" s="97"/>
    </row>
    <row r="869" spans="5:11" hidden="1" x14ac:dyDescent="0.3">
      <c r="E869"/>
      <c r="F869" s="340" t="s">
        <v>175</v>
      </c>
      <c r="G869" s="119"/>
      <c r="H869" s="119"/>
      <c r="I869" s="161"/>
      <c r="J869" s="121"/>
      <c r="K869" s="97"/>
    </row>
    <row r="870" spans="5:11" ht="15.6" hidden="1" x14ac:dyDescent="0.3">
      <c r="E870"/>
      <c r="F870" s="312" t="s">
        <v>152</v>
      </c>
      <c r="G870" s="119"/>
      <c r="H870" s="119"/>
      <c r="I870" s="161"/>
      <c r="J870" s="121"/>
      <c r="K870" s="97"/>
    </row>
    <row r="871" spans="5:11" x14ac:dyDescent="0.3">
      <c r="E871"/>
      <c r="F871" s="341" t="s">
        <v>137</v>
      </c>
      <c r="G871" s="167" t="s">
        <v>138</v>
      </c>
      <c r="H871" s="167" t="s">
        <v>139</v>
      </c>
      <c r="I871" s="161"/>
      <c r="J871" s="121"/>
      <c r="K871" s="97"/>
    </row>
    <row r="872" spans="5:11" x14ac:dyDescent="0.3">
      <c r="E872"/>
      <c r="F872" s="342" t="s">
        <v>153</v>
      </c>
      <c r="G872" s="169">
        <v>0.5</v>
      </c>
      <c r="H872" s="169">
        <v>0.5</v>
      </c>
      <c r="I872" s="161" t="s">
        <v>425</v>
      </c>
      <c r="J872" s="135">
        <f>G872*I872/1000</f>
        <v>0.25</v>
      </c>
      <c r="K872" s="97"/>
    </row>
    <row r="873" spans="5:11" x14ac:dyDescent="0.3">
      <c r="E873"/>
      <c r="F873" s="342" t="s">
        <v>155</v>
      </c>
      <c r="G873" s="169">
        <v>54</v>
      </c>
      <c r="H873" s="169">
        <v>54</v>
      </c>
      <c r="I873" s="161"/>
      <c r="J873" s="135"/>
      <c r="K873" s="97"/>
    </row>
    <row r="874" spans="5:11" x14ac:dyDescent="0.3">
      <c r="F874" s="342" t="s">
        <v>158</v>
      </c>
      <c r="G874" s="169">
        <v>13.5</v>
      </c>
      <c r="H874" s="169">
        <v>13.5</v>
      </c>
      <c r="I874" s="161" t="s">
        <v>419</v>
      </c>
      <c r="J874" s="135">
        <f>G874*I874/1000</f>
        <v>0.74250000000000005</v>
      </c>
      <c r="K874" s="97"/>
    </row>
    <row r="875" spans="5:11" x14ac:dyDescent="0.3">
      <c r="F875" s="342" t="s">
        <v>155</v>
      </c>
      <c r="G875" s="169">
        <v>135</v>
      </c>
      <c r="H875" s="169">
        <v>135</v>
      </c>
      <c r="I875" s="161"/>
      <c r="J875" s="135"/>
      <c r="K875" s="97"/>
    </row>
    <row r="876" spans="5:11" ht="15" thickBot="1" x14ac:dyDescent="0.35">
      <c r="F876" s="342"/>
      <c r="G876" s="169"/>
      <c r="H876" s="169"/>
      <c r="I876" s="161"/>
      <c r="J876" s="135"/>
      <c r="K876" s="97"/>
    </row>
    <row r="877" spans="5:11" ht="15" thickBot="1" x14ac:dyDescent="0.35">
      <c r="F877" s="195"/>
      <c r="G877" s="196"/>
      <c r="H877" s="196"/>
      <c r="I877" s="120"/>
      <c r="J877" s="135"/>
      <c r="K877" s="97"/>
    </row>
    <row r="878" spans="5:11" ht="15" thickBot="1" x14ac:dyDescent="0.35">
      <c r="F878" s="195"/>
      <c r="G878" s="196"/>
      <c r="H878" s="196"/>
      <c r="I878" s="197"/>
      <c r="J878" s="135"/>
      <c r="K878" s="97"/>
    </row>
    <row r="879" spans="5:11" x14ac:dyDescent="0.3">
      <c r="F879" s="303" t="s">
        <v>14</v>
      </c>
      <c r="G879">
        <v>60</v>
      </c>
      <c r="I879">
        <v>29.72</v>
      </c>
      <c r="K879" s="279">
        <f>G879*I879/1000</f>
        <v>1.7831999999999999</v>
      </c>
    </row>
    <row r="881" spans="5:11" x14ac:dyDescent="0.3">
      <c r="F881" s="303" t="s">
        <v>391</v>
      </c>
      <c r="G881">
        <v>120</v>
      </c>
      <c r="I881">
        <v>165</v>
      </c>
      <c r="K881" s="279">
        <f>G881*I881/1000</f>
        <v>19.8</v>
      </c>
    </row>
    <row r="883" spans="5:11" s="289" customFormat="1" x14ac:dyDescent="0.3">
      <c r="E883" s="359"/>
      <c r="F883" s="359" t="s">
        <v>216</v>
      </c>
      <c r="K883" s="291">
        <f>K892+K903+K916+K922+K930+K944+K952+K975+K983+K985</f>
        <v>115.303693</v>
      </c>
    </row>
    <row r="885" spans="5:11" ht="18" x14ac:dyDescent="0.3">
      <c r="F885" s="368" t="s">
        <v>195</v>
      </c>
      <c r="G885" s="141"/>
      <c r="H885" s="141"/>
      <c r="I885" s="113"/>
      <c r="J885" s="131"/>
      <c r="K885" s="149"/>
    </row>
    <row r="886" spans="5:11" x14ac:dyDescent="0.3">
      <c r="F886" s="361" t="s">
        <v>192</v>
      </c>
      <c r="G886" s="141"/>
      <c r="H886" s="141"/>
      <c r="I886" s="113"/>
      <c r="J886" s="119"/>
      <c r="K886" s="97"/>
    </row>
    <row r="887" spans="5:11" hidden="1" x14ac:dyDescent="0.3">
      <c r="F887" s="361" t="s">
        <v>166</v>
      </c>
      <c r="G887" s="141"/>
      <c r="H887" s="141"/>
      <c r="I887" s="113"/>
      <c r="J887" s="119"/>
      <c r="K887" s="97"/>
    </row>
    <row r="888" spans="5:11" hidden="1" x14ac:dyDescent="0.3">
      <c r="F888" s="318"/>
      <c r="G888" s="141"/>
      <c r="H888" s="141"/>
      <c r="I888" s="113"/>
      <c r="J888" s="119"/>
      <c r="K888" s="97"/>
    </row>
    <row r="889" spans="5:11" hidden="1" x14ac:dyDescent="0.3">
      <c r="F889" s="362" t="s">
        <v>167</v>
      </c>
      <c r="G889" s="141"/>
      <c r="H889" s="141"/>
      <c r="I889" s="113"/>
      <c r="J889" s="119"/>
      <c r="K889" s="97"/>
    </row>
    <row r="890" spans="5:11" hidden="1" x14ac:dyDescent="0.3">
      <c r="E890"/>
      <c r="F890" s="369"/>
      <c r="G890" s="141"/>
      <c r="H890" s="141"/>
      <c r="I890" s="113"/>
      <c r="J890" s="119"/>
      <c r="K890" s="97"/>
    </row>
    <row r="891" spans="5:11" hidden="1" x14ac:dyDescent="0.3">
      <c r="E891"/>
      <c r="F891" s="370" t="s">
        <v>196</v>
      </c>
      <c r="G891" s="141"/>
      <c r="H891" s="141"/>
      <c r="I891" s="113"/>
      <c r="J891" s="119"/>
      <c r="K891" s="97"/>
    </row>
    <row r="892" spans="5:11" ht="16.2" thickBot="1" x14ac:dyDescent="0.35">
      <c r="E892"/>
      <c r="F892" s="363" t="s">
        <v>136</v>
      </c>
      <c r="G892" s="141"/>
      <c r="H892" s="141"/>
      <c r="I892" s="113"/>
      <c r="J892" s="119"/>
      <c r="K892" s="290">
        <f>J894+J895+J897+J898+J900</f>
        <v>11.03032</v>
      </c>
    </row>
    <row r="893" spans="5:11" ht="15" thickBot="1" x14ac:dyDescent="0.35">
      <c r="E893"/>
      <c r="F893" s="364" t="s">
        <v>137</v>
      </c>
      <c r="G893" s="187" t="s">
        <v>138</v>
      </c>
      <c r="H893" s="188" t="s">
        <v>139</v>
      </c>
      <c r="I893" s="113"/>
      <c r="J893" s="119"/>
      <c r="K893" s="292"/>
    </row>
    <row r="894" spans="5:11" ht="15" thickBot="1" x14ac:dyDescent="0.35">
      <c r="E894"/>
      <c r="F894" s="365" t="s">
        <v>197</v>
      </c>
      <c r="G894" s="190">
        <v>43.4</v>
      </c>
      <c r="H894" s="191">
        <v>43.4</v>
      </c>
      <c r="I894" s="113">
        <v>79</v>
      </c>
      <c r="J894" s="133">
        <f>G894*I894/1000</f>
        <v>3.4285999999999999</v>
      </c>
      <c r="K894" s="292"/>
    </row>
    <row r="895" spans="5:11" ht="15" thickBot="1" x14ac:dyDescent="0.35">
      <c r="E895"/>
      <c r="F895" s="365" t="s">
        <v>144</v>
      </c>
      <c r="G895" s="190">
        <v>96</v>
      </c>
      <c r="H895" s="191">
        <v>96</v>
      </c>
      <c r="I895" s="113">
        <v>48.17</v>
      </c>
      <c r="J895" s="133">
        <f>G895*I895/1000</f>
        <v>4.62432</v>
      </c>
      <c r="K895" s="292"/>
    </row>
    <row r="896" spans="5:11" ht="15" thickBot="1" x14ac:dyDescent="0.35">
      <c r="E896"/>
      <c r="F896" s="365" t="s">
        <v>155</v>
      </c>
      <c r="G896" s="190">
        <v>63.9</v>
      </c>
      <c r="H896" s="191">
        <v>63.9</v>
      </c>
      <c r="I896" s="113"/>
      <c r="J896" s="155"/>
      <c r="K896" s="292"/>
    </row>
    <row r="897" spans="5:11" ht="15" thickBot="1" x14ac:dyDescent="0.35">
      <c r="E897"/>
      <c r="F897" s="365" t="s">
        <v>158</v>
      </c>
      <c r="G897" s="190">
        <v>5.18</v>
      </c>
      <c r="H897" s="191">
        <v>5.18</v>
      </c>
      <c r="I897" s="156">
        <v>55</v>
      </c>
      <c r="J897" s="133">
        <f>G897*I897/1000</f>
        <v>0.28489999999999999</v>
      </c>
      <c r="K897" s="292"/>
    </row>
    <row r="898" spans="5:11" ht="15" thickBot="1" x14ac:dyDescent="0.35">
      <c r="E898"/>
      <c r="F898" s="365" t="s">
        <v>182</v>
      </c>
      <c r="G898" s="190">
        <v>0.5</v>
      </c>
      <c r="H898" s="191">
        <v>0.5</v>
      </c>
      <c r="I898" s="113">
        <v>17</v>
      </c>
      <c r="J898" s="133">
        <f>G898*I898/1000</f>
        <v>8.5000000000000006E-3</v>
      </c>
      <c r="K898" s="292"/>
    </row>
    <row r="899" spans="5:11" ht="15" thickBot="1" x14ac:dyDescent="0.35">
      <c r="E899"/>
      <c r="F899" s="366" t="s">
        <v>198</v>
      </c>
      <c r="G899" s="193" t="s">
        <v>147</v>
      </c>
      <c r="H899" s="194">
        <v>195</v>
      </c>
      <c r="I899" s="113"/>
      <c r="J899" s="155"/>
      <c r="K899" s="292"/>
    </row>
    <row r="900" spans="5:11" ht="15" thickBot="1" x14ac:dyDescent="0.35">
      <c r="E900"/>
      <c r="F900" s="365" t="s">
        <v>148</v>
      </c>
      <c r="G900" s="190">
        <v>4.88</v>
      </c>
      <c r="H900" s="191">
        <v>4.88</v>
      </c>
      <c r="I900" s="156">
        <v>550</v>
      </c>
      <c r="J900" s="133">
        <f>G900*I900/1000</f>
        <v>2.6840000000000002</v>
      </c>
      <c r="K900" s="292"/>
    </row>
    <row r="901" spans="5:11" x14ac:dyDescent="0.3">
      <c r="E901"/>
      <c r="F901" s="216"/>
      <c r="G901" s="119"/>
      <c r="H901" s="119"/>
      <c r="I901" s="113"/>
      <c r="J901" s="119"/>
      <c r="K901" s="292"/>
    </row>
    <row r="902" spans="5:11" x14ac:dyDescent="0.3">
      <c r="E902"/>
      <c r="F902" s="310"/>
      <c r="K902" s="293"/>
    </row>
    <row r="903" spans="5:11" ht="21" x14ac:dyDescent="0.3">
      <c r="E903"/>
      <c r="F903" s="337" t="s">
        <v>150</v>
      </c>
      <c r="G903" s="119"/>
      <c r="H903" s="119"/>
      <c r="I903" s="161"/>
      <c r="J903" s="129"/>
      <c r="K903" s="290">
        <f>J910+J912</f>
        <v>0.99250000000000005</v>
      </c>
    </row>
    <row r="904" spans="5:11" x14ac:dyDescent="0.3">
      <c r="E904"/>
      <c r="F904" s="338" t="s">
        <v>166</v>
      </c>
      <c r="G904" s="119"/>
      <c r="H904" s="119"/>
      <c r="I904" s="161"/>
      <c r="J904" s="121"/>
      <c r="K904" s="292"/>
    </row>
    <row r="905" spans="5:11" x14ac:dyDescent="0.3">
      <c r="E905"/>
      <c r="F905" s="216"/>
      <c r="G905" s="119"/>
      <c r="H905" s="119"/>
      <c r="I905" s="161"/>
      <c r="J905" s="121"/>
      <c r="K905" s="292"/>
    </row>
    <row r="906" spans="5:11" x14ac:dyDescent="0.3">
      <c r="E906"/>
      <c r="F906" s="339" t="s">
        <v>167</v>
      </c>
      <c r="G906" s="119"/>
      <c r="H906" s="119"/>
      <c r="I906" s="161"/>
      <c r="J906" s="121"/>
      <c r="K906" s="292"/>
    </row>
    <row r="907" spans="5:11" hidden="1" x14ac:dyDescent="0.3">
      <c r="E907"/>
      <c r="F907" s="340" t="s">
        <v>175</v>
      </c>
      <c r="G907" s="119"/>
      <c r="H907" s="119"/>
      <c r="I907" s="161"/>
      <c r="J907" s="121"/>
      <c r="K907" s="292"/>
    </row>
    <row r="908" spans="5:11" ht="15.6" x14ac:dyDescent="0.3">
      <c r="E908"/>
      <c r="F908" s="312" t="s">
        <v>152</v>
      </c>
      <c r="G908" s="119"/>
      <c r="H908" s="119"/>
      <c r="I908" s="161"/>
      <c r="J908" s="121"/>
      <c r="K908" s="292"/>
    </row>
    <row r="909" spans="5:11" x14ac:dyDescent="0.3">
      <c r="E909"/>
      <c r="F909" s="341" t="s">
        <v>137</v>
      </c>
      <c r="G909" s="167" t="s">
        <v>138</v>
      </c>
      <c r="H909" s="167" t="s">
        <v>139</v>
      </c>
      <c r="I909" s="161"/>
      <c r="J909" s="121"/>
      <c r="K909" s="292"/>
    </row>
    <row r="910" spans="5:11" x14ac:dyDescent="0.3">
      <c r="E910"/>
      <c r="F910" s="342" t="s">
        <v>153</v>
      </c>
      <c r="G910" s="169">
        <v>0.5</v>
      </c>
      <c r="H910" s="169">
        <v>0.5</v>
      </c>
      <c r="I910" s="161" t="s">
        <v>425</v>
      </c>
      <c r="J910" s="129">
        <f>G910*I910/1000</f>
        <v>0.25</v>
      </c>
      <c r="K910" s="292"/>
    </row>
    <row r="911" spans="5:11" x14ac:dyDescent="0.3">
      <c r="E911"/>
      <c r="F911" s="342" t="s">
        <v>155</v>
      </c>
      <c r="G911" s="169">
        <v>54</v>
      </c>
      <c r="H911" s="169">
        <v>54</v>
      </c>
      <c r="I911" s="161"/>
      <c r="J911" s="121"/>
      <c r="K911" s="292"/>
    </row>
    <row r="912" spans="5:11" x14ac:dyDescent="0.3">
      <c r="E912"/>
      <c r="F912" s="342" t="s">
        <v>158</v>
      </c>
      <c r="G912" s="169">
        <v>13.5</v>
      </c>
      <c r="H912" s="169">
        <v>13.5</v>
      </c>
      <c r="I912" s="161" t="s">
        <v>419</v>
      </c>
      <c r="J912" s="129">
        <f>G912*I912/1000</f>
        <v>0.74250000000000005</v>
      </c>
      <c r="K912" s="292"/>
    </row>
    <row r="913" spans="5:11" x14ac:dyDescent="0.3">
      <c r="E913"/>
      <c r="F913" s="342" t="s">
        <v>155</v>
      </c>
      <c r="G913" s="169">
        <v>135</v>
      </c>
      <c r="H913" s="169">
        <v>135</v>
      </c>
      <c r="I913" s="161"/>
      <c r="J913" s="121"/>
      <c r="K913" s="292"/>
    </row>
    <row r="914" spans="5:11" x14ac:dyDescent="0.3">
      <c r="E914"/>
      <c r="F914" s="310"/>
      <c r="K914" s="293"/>
    </row>
    <row r="915" spans="5:11" x14ac:dyDescent="0.3">
      <c r="E915"/>
      <c r="F915" s="379"/>
      <c r="G915" s="5"/>
      <c r="H915" s="5"/>
      <c r="I915" s="218"/>
      <c r="J915" s="5"/>
      <c r="K915" s="300"/>
    </row>
    <row r="916" spans="5:11" ht="18" x14ac:dyDescent="0.35">
      <c r="E916"/>
      <c r="F916" s="380" t="s">
        <v>383</v>
      </c>
      <c r="I916" s="96"/>
      <c r="K916" s="290">
        <f>J918+J919+J920</f>
        <v>11.257400000000001</v>
      </c>
    </row>
    <row r="917" spans="5:11" hidden="1" x14ac:dyDescent="0.3">
      <c r="E917"/>
      <c r="F917" s="342"/>
      <c r="G917" s="169"/>
      <c r="H917" s="169"/>
      <c r="I917" s="120"/>
      <c r="J917" s="133"/>
      <c r="K917" s="292"/>
    </row>
    <row r="918" spans="5:11" x14ac:dyDescent="0.3">
      <c r="E918"/>
      <c r="F918" s="342" t="s">
        <v>184</v>
      </c>
      <c r="G918" s="137">
        <v>30</v>
      </c>
      <c r="H918" s="169">
        <v>30</v>
      </c>
      <c r="I918" s="161" t="s">
        <v>426</v>
      </c>
      <c r="J918" s="133">
        <f>G918*I918/1000</f>
        <v>1.6242000000000001</v>
      </c>
      <c r="K918" s="292"/>
    </row>
    <row r="919" spans="5:11" x14ac:dyDescent="0.3">
      <c r="E919"/>
      <c r="F919" s="342" t="s">
        <v>186</v>
      </c>
      <c r="G919" s="121">
        <v>5</v>
      </c>
      <c r="H919" s="169">
        <v>5</v>
      </c>
      <c r="I919" s="161" t="s">
        <v>422</v>
      </c>
      <c r="J919" s="133">
        <f>G919*I919/1000</f>
        <v>2.75</v>
      </c>
      <c r="K919" s="292"/>
    </row>
    <row r="920" spans="5:11" x14ac:dyDescent="0.3">
      <c r="E920"/>
      <c r="F920" s="342" t="s">
        <v>188</v>
      </c>
      <c r="G920" s="121">
        <v>16</v>
      </c>
      <c r="H920" s="169">
        <v>15</v>
      </c>
      <c r="I920" s="161" t="s">
        <v>423</v>
      </c>
      <c r="J920" s="133">
        <f>G920*I920/1000</f>
        <v>6.8831999999999995</v>
      </c>
      <c r="K920" s="292"/>
    </row>
    <row r="921" spans="5:11" x14ac:dyDescent="0.3">
      <c r="E921"/>
      <c r="K921" s="293"/>
    </row>
    <row r="922" spans="5:11" ht="16.2" thickBot="1" x14ac:dyDescent="0.35">
      <c r="E922"/>
      <c r="F922" s="319" t="s">
        <v>245</v>
      </c>
      <c r="K922" s="279">
        <f>J924+J925+J927+J928</f>
        <v>9.8739999999999988</v>
      </c>
    </row>
    <row r="923" spans="5:11" ht="15" thickBot="1" x14ac:dyDescent="0.35">
      <c r="E923"/>
      <c r="F923" s="320" t="s">
        <v>137</v>
      </c>
      <c r="G923" s="106" t="s">
        <v>138</v>
      </c>
      <c r="H923" s="107" t="s">
        <v>139</v>
      </c>
    </row>
    <row r="924" spans="5:11" ht="15" thickBot="1" x14ac:dyDescent="0.35">
      <c r="E924"/>
      <c r="F924" s="321" t="s">
        <v>246</v>
      </c>
      <c r="G924" s="111">
        <v>56.5</v>
      </c>
      <c r="H924" s="112">
        <v>48</v>
      </c>
      <c r="I924">
        <v>90</v>
      </c>
      <c r="J924">
        <f>G924*I924/1000</f>
        <v>5.085</v>
      </c>
    </row>
    <row r="925" spans="5:11" ht="15" thickBot="1" x14ac:dyDescent="0.35">
      <c r="E925"/>
      <c r="F925" s="321" t="s">
        <v>247</v>
      </c>
      <c r="G925" s="111">
        <v>43.8</v>
      </c>
      <c r="H925" s="112">
        <v>35</v>
      </c>
      <c r="I925">
        <v>85</v>
      </c>
      <c r="J925">
        <f t="shared" ref="J925" si="26">G925*I925/1000</f>
        <v>3.7229999999999994</v>
      </c>
    </row>
    <row r="926" spans="5:11" ht="15" thickBot="1" x14ac:dyDescent="0.35">
      <c r="E926"/>
      <c r="F926" s="321" t="s">
        <v>248</v>
      </c>
      <c r="G926" s="111">
        <v>15</v>
      </c>
      <c r="H926" s="112">
        <v>12</v>
      </c>
    </row>
    <row r="927" spans="5:11" ht="15" thickBot="1" x14ac:dyDescent="0.35">
      <c r="E927"/>
      <c r="F927" s="321" t="s">
        <v>249</v>
      </c>
      <c r="G927" s="111">
        <v>14.3</v>
      </c>
      <c r="H927" s="112">
        <v>12</v>
      </c>
      <c r="I927">
        <v>20</v>
      </c>
      <c r="J927">
        <f t="shared" ref="J927:J928" si="27">G927*I927/1000</f>
        <v>0.28599999999999998</v>
      </c>
    </row>
    <row r="928" spans="5:11" ht="15" thickBot="1" x14ac:dyDescent="0.35">
      <c r="E928"/>
      <c r="F928" s="321" t="s">
        <v>250</v>
      </c>
      <c r="G928" s="111">
        <v>6</v>
      </c>
      <c r="H928" s="112">
        <v>6</v>
      </c>
      <c r="I928">
        <v>130</v>
      </c>
      <c r="J928">
        <f t="shared" si="27"/>
        <v>0.78</v>
      </c>
    </row>
    <row r="930" spans="5:11" ht="25.2" thickBot="1" x14ac:dyDescent="0.35">
      <c r="E930"/>
      <c r="F930" s="302" t="s">
        <v>354</v>
      </c>
      <c r="K930" s="298">
        <f>J932+J933+J935+J936+J937+J938+J939+J940</f>
        <v>6.2895000000000003</v>
      </c>
    </row>
    <row r="931" spans="5:11" ht="15" thickBot="1" x14ac:dyDescent="0.35">
      <c r="E931"/>
      <c r="F931" s="323" t="s">
        <v>137</v>
      </c>
      <c r="G931" s="249" t="s">
        <v>138</v>
      </c>
      <c r="H931" s="250" t="s">
        <v>139</v>
      </c>
      <c r="K931" s="293"/>
    </row>
    <row r="932" spans="5:11" ht="15" thickBot="1" x14ac:dyDescent="0.35">
      <c r="E932"/>
      <c r="F932" s="321" t="s">
        <v>355</v>
      </c>
      <c r="G932" s="251">
        <v>50</v>
      </c>
      <c r="H932" s="252">
        <v>40</v>
      </c>
      <c r="I932">
        <v>35</v>
      </c>
      <c r="J932">
        <f>G932*I932/1000</f>
        <v>1.75</v>
      </c>
      <c r="K932" s="293"/>
    </row>
    <row r="933" spans="5:11" ht="15" thickBot="1" x14ac:dyDescent="0.35">
      <c r="E933"/>
      <c r="F933" s="321" t="s">
        <v>289</v>
      </c>
      <c r="G933" s="251">
        <v>25</v>
      </c>
      <c r="H933" s="252">
        <v>20</v>
      </c>
      <c r="I933">
        <v>45</v>
      </c>
      <c r="J933">
        <f t="shared" ref="J933:J940" si="28">G933*I933/1000</f>
        <v>1.125</v>
      </c>
      <c r="K933" s="293"/>
    </row>
    <row r="934" spans="5:11" ht="15" hidden="1" thickBot="1" x14ac:dyDescent="0.35">
      <c r="E934"/>
      <c r="F934" s="321" t="s">
        <v>356</v>
      </c>
      <c r="G934" s="251">
        <v>21.5</v>
      </c>
      <c r="H934" s="252">
        <v>15</v>
      </c>
      <c r="J934">
        <f t="shared" si="28"/>
        <v>0</v>
      </c>
      <c r="K934" s="293"/>
    </row>
    <row r="935" spans="5:11" ht="15" thickBot="1" x14ac:dyDescent="0.35">
      <c r="E935"/>
      <c r="F935" s="321" t="s">
        <v>253</v>
      </c>
      <c r="G935" s="251">
        <v>26.8</v>
      </c>
      <c r="H935" s="252">
        <v>20</v>
      </c>
      <c r="I935">
        <v>35</v>
      </c>
      <c r="J935">
        <f t="shared" si="28"/>
        <v>0.93799999999999994</v>
      </c>
      <c r="K935" s="293"/>
    </row>
    <row r="936" spans="5:11" ht="15" thickBot="1" x14ac:dyDescent="0.35">
      <c r="E936"/>
      <c r="F936" s="321" t="s">
        <v>259</v>
      </c>
      <c r="G936" s="251">
        <v>15.8</v>
      </c>
      <c r="H936" s="252">
        <v>12.5</v>
      </c>
      <c r="I936">
        <v>30</v>
      </c>
      <c r="J936">
        <f t="shared" si="28"/>
        <v>0.47399999999999998</v>
      </c>
      <c r="K936" s="293"/>
    </row>
    <row r="937" spans="5:11" ht="15" thickBot="1" x14ac:dyDescent="0.35">
      <c r="E937"/>
      <c r="F937" s="321" t="s">
        <v>260</v>
      </c>
      <c r="G937" s="251">
        <v>12</v>
      </c>
      <c r="H937" s="252">
        <v>10</v>
      </c>
      <c r="I937">
        <v>20</v>
      </c>
      <c r="J937">
        <f t="shared" si="28"/>
        <v>0.24</v>
      </c>
      <c r="K937" s="293"/>
    </row>
    <row r="938" spans="5:11" ht="15" thickBot="1" x14ac:dyDescent="0.35">
      <c r="E938"/>
      <c r="F938" s="321" t="s">
        <v>250</v>
      </c>
      <c r="G938" s="251">
        <v>5</v>
      </c>
      <c r="H938" s="252">
        <v>5</v>
      </c>
      <c r="I938">
        <v>130</v>
      </c>
      <c r="J938">
        <f t="shared" si="28"/>
        <v>0.65</v>
      </c>
      <c r="K938" s="293"/>
    </row>
    <row r="939" spans="5:11" ht="15" thickBot="1" x14ac:dyDescent="0.35">
      <c r="E939"/>
      <c r="F939" s="321" t="s">
        <v>158</v>
      </c>
      <c r="G939" s="251">
        <v>2.5</v>
      </c>
      <c r="H939" s="252">
        <v>2.5</v>
      </c>
      <c r="I939">
        <v>55</v>
      </c>
      <c r="J939">
        <f t="shared" si="28"/>
        <v>0.13750000000000001</v>
      </c>
      <c r="K939" s="293"/>
    </row>
    <row r="940" spans="5:11" ht="15" thickBot="1" x14ac:dyDescent="0.35">
      <c r="E940"/>
      <c r="F940" s="321" t="s">
        <v>290</v>
      </c>
      <c r="G940" s="251">
        <v>7.5</v>
      </c>
      <c r="H940" s="252">
        <v>7.5</v>
      </c>
      <c r="I940">
        <v>130</v>
      </c>
      <c r="J940">
        <f t="shared" si="28"/>
        <v>0.97499999999999998</v>
      </c>
      <c r="K940" s="293"/>
    </row>
    <row r="941" spans="5:11" ht="15" thickBot="1" x14ac:dyDescent="0.35">
      <c r="E941"/>
      <c r="F941" s="321" t="s">
        <v>155</v>
      </c>
      <c r="G941" s="251">
        <v>200</v>
      </c>
      <c r="H941" s="252">
        <v>200</v>
      </c>
      <c r="K941" s="293"/>
    </row>
    <row r="942" spans="5:11" ht="15" thickBot="1" x14ac:dyDescent="0.35">
      <c r="E942"/>
      <c r="F942" s="321" t="s">
        <v>291</v>
      </c>
      <c r="G942" s="251">
        <v>200</v>
      </c>
      <c r="H942" s="252">
        <v>200</v>
      </c>
      <c r="K942" s="293"/>
    </row>
    <row r="944" spans="5:11" ht="24.6" x14ac:dyDescent="0.3">
      <c r="E944"/>
      <c r="F944" s="302" t="s">
        <v>333</v>
      </c>
      <c r="K944" s="279">
        <f>J947+J949+J950</f>
        <v>8.4210499999999993</v>
      </c>
    </row>
    <row r="945" spans="5:11" ht="15" thickBot="1" x14ac:dyDescent="0.35">
      <c r="E945"/>
      <c r="F945" s="322" t="s">
        <v>268</v>
      </c>
    </row>
    <row r="946" spans="5:11" ht="15" thickBot="1" x14ac:dyDescent="0.35">
      <c r="E946"/>
      <c r="F946" s="323" t="s">
        <v>137</v>
      </c>
      <c r="G946" s="249" t="s">
        <v>138</v>
      </c>
      <c r="H946" s="250" t="s">
        <v>139</v>
      </c>
    </row>
    <row r="947" spans="5:11" ht="15" thickBot="1" x14ac:dyDescent="0.35">
      <c r="E947"/>
      <c r="F947" s="321" t="s">
        <v>334</v>
      </c>
      <c r="G947" s="251">
        <v>63</v>
      </c>
      <c r="H947" s="252">
        <v>63</v>
      </c>
      <c r="I947">
        <v>58</v>
      </c>
      <c r="J947">
        <f>G947*I947/1000</f>
        <v>3.6539999999999999</v>
      </c>
    </row>
    <row r="948" spans="5:11" ht="15" thickBot="1" x14ac:dyDescent="0.35">
      <c r="E948"/>
      <c r="F948" s="321" t="s">
        <v>155</v>
      </c>
      <c r="G948" s="251">
        <v>378</v>
      </c>
      <c r="H948" s="252">
        <v>378</v>
      </c>
    </row>
    <row r="949" spans="5:11" ht="15" thickBot="1" x14ac:dyDescent="0.35">
      <c r="E949"/>
      <c r="F949" s="321" t="s">
        <v>265</v>
      </c>
      <c r="G949" s="251">
        <v>3.15</v>
      </c>
      <c r="H949" s="252">
        <v>3.15</v>
      </c>
      <c r="I949">
        <v>17</v>
      </c>
      <c r="J949">
        <f>G949*I949/1000</f>
        <v>5.355E-2</v>
      </c>
    </row>
    <row r="950" spans="5:11" ht="15" thickBot="1" x14ac:dyDescent="0.35">
      <c r="E950"/>
      <c r="F950" s="321" t="s">
        <v>148</v>
      </c>
      <c r="G950" s="251">
        <v>8.57</v>
      </c>
      <c r="H950" s="252">
        <v>8.57</v>
      </c>
      <c r="I950">
        <v>550</v>
      </c>
      <c r="J950">
        <f>G950*I950/1000</f>
        <v>4.7134999999999998</v>
      </c>
    </row>
    <row r="952" spans="5:11" ht="28.8" x14ac:dyDescent="0.3">
      <c r="E952"/>
      <c r="F952" s="353" t="s">
        <v>404</v>
      </c>
      <c r="K952" s="279">
        <f>J963+J968+J969+J971+J973</f>
        <v>40.205523000000007</v>
      </c>
    </row>
    <row r="953" spans="5:11" hidden="1" x14ac:dyDescent="0.3">
      <c r="E953"/>
      <c r="F953" s="354" t="s">
        <v>129</v>
      </c>
    </row>
    <row r="954" spans="5:11" hidden="1" x14ac:dyDescent="0.3">
      <c r="E954"/>
      <c r="K954"/>
    </row>
    <row r="955" spans="5:11" hidden="1" x14ac:dyDescent="0.3">
      <c r="E955"/>
      <c r="F955" s="325" t="s">
        <v>130</v>
      </c>
      <c r="K955"/>
    </row>
    <row r="956" spans="5:11" hidden="1" x14ac:dyDescent="0.3">
      <c r="E956"/>
      <c r="F956" s="328" t="s">
        <v>131</v>
      </c>
      <c r="K956"/>
    </row>
    <row r="957" spans="5:11" hidden="1" x14ac:dyDescent="0.3">
      <c r="E957"/>
      <c r="F957" s="328" t="s">
        <v>132</v>
      </c>
      <c r="K957"/>
    </row>
    <row r="958" spans="5:11" hidden="1" x14ac:dyDescent="0.3">
      <c r="E958"/>
      <c r="F958" s="354" t="s">
        <v>405</v>
      </c>
      <c r="K958"/>
    </row>
    <row r="959" spans="5:11" ht="15.6" thickBot="1" x14ac:dyDescent="0.35">
      <c r="E959"/>
      <c r="F959" s="355" t="s">
        <v>273</v>
      </c>
      <c r="K959"/>
    </row>
    <row r="960" spans="5:11" ht="15" thickBot="1" x14ac:dyDescent="0.35">
      <c r="E960"/>
      <c r="F960" s="320" t="s">
        <v>137</v>
      </c>
      <c r="G960" s="106" t="s">
        <v>138</v>
      </c>
      <c r="H960" s="107" t="s">
        <v>139</v>
      </c>
      <c r="K960"/>
    </row>
    <row r="961" spans="5:11" ht="15" thickBot="1" x14ac:dyDescent="0.35">
      <c r="E961"/>
      <c r="F961" s="321" t="s">
        <v>370</v>
      </c>
      <c r="G961" s="111">
        <v>123</v>
      </c>
      <c r="H961" s="112">
        <v>98.8</v>
      </c>
      <c r="K961"/>
    </row>
    <row r="962" spans="5:11" ht="15" thickBot="1" x14ac:dyDescent="0.35">
      <c r="E962"/>
      <c r="F962" s="321" t="s">
        <v>371</v>
      </c>
      <c r="G962" s="111">
        <v>159</v>
      </c>
      <c r="H962" s="112">
        <v>73.8</v>
      </c>
      <c r="K962"/>
    </row>
    <row r="963" spans="5:11" ht="15" thickBot="1" x14ac:dyDescent="0.35">
      <c r="E963"/>
      <c r="F963" s="321" t="s">
        <v>406</v>
      </c>
      <c r="G963" s="111">
        <v>126</v>
      </c>
      <c r="H963" s="112">
        <v>73.8</v>
      </c>
      <c r="I963">
        <v>270</v>
      </c>
      <c r="J963">
        <f>G963*I963/1000</f>
        <v>34.020000000000003</v>
      </c>
      <c r="K963"/>
    </row>
    <row r="964" spans="5:11" ht="15" hidden="1" thickBot="1" x14ac:dyDescent="0.35">
      <c r="E964"/>
      <c r="F964" s="321" t="s">
        <v>372</v>
      </c>
      <c r="G964" s="111">
        <v>106</v>
      </c>
      <c r="H964" s="301">
        <v>73.8</v>
      </c>
      <c r="K964"/>
    </row>
    <row r="965" spans="5:11" ht="15" hidden="1" thickBot="1" x14ac:dyDescent="0.35">
      <c r="E965"/>
      <c r="F965" s="321" t="s">
        <v>407</v>
      </c>
      <c r="G965" s="111">
        <v>105</v>
      </c>
      <c r="H965" s="301">
        <v>73.8</v>
      </c>
      <c r="K965"/>
    </row>
    <row r="966" spans="5:11" ht="15" hidden="1" thickBot="1" x14ac:dyDescent="0.35">
      <c r="E966"/>
      <c r="F966" s="321" t="s">
        <v>373</v>
      </c>
      <c r="G966" s="111">
        <v>75</v>
      </c>
      <c r="H966" s="301">
        <v>73.8</v>
      </c>
      <c r="K966"/>
    </row>
    <row r="967" spans="5:11" ht="15" thickBot="1" x14ac:dyDescent="0.35">
      <c r="E967"/>
      <c r="F967" s="330" t="s">
        <v>408</v>
      </c>
      <c r="G967" s="116" t="s">
        <v>147</v>
      </c>
      <c r="H967" s="258" t="s">
        <v>147</v>
      </c>
      <c r="K967"/>
    </row>
    <row r="968" spans="5:11" ht="15" thickBot="1" x14ac:dyDescent="0.35">
      <c r="E968"/>
      <c r="F968" s="321" t="s">
        <v>278</v>
      </c>
      <c r="G968" s="111">
        <v>18.8</v>
      </c>
      <c r="H968" s="112">
        <v>18.8</v>
      </c>
      <c r="I968">
        <v>45.54</v>
      </c>
      <c r="J968">
        <f t="shared" ref="J968:J973" si="29">G968*I968/1000</f>
        <v>0.85615200000000002</v>
      </c>
      <c r="K968"/>
    </row>
    <row r="969" spans="5:11" ht="15" thickBot="1" x14ac:dyDescent="0.35">
      <c r="E969"/>
      <c r="F969" s="321" t="s">
        <v>279</v>
      </c>
      <c r="G969" s="111">
        <v>26.3</v>
      </c>
      <c r="H969" s="112">
        <v>26.3</v>
      </c>
      <c r="I969">
        <v>48.17</v>
      </c>
      <c r="J969">
        <f t="shared" si="29"/>
        <v>1.2668710000000001</v>
      </c>
      <c r="K969"/>
    </row>
    <row r="970" spans="5:11" ht="15" thickBot="1" x14ac:dyDescent="0.35">
      <c r="E970"/>
      <c r="F970" s="321" t="s">
        <v>145</v>
      </c>
      <c r="G970" s="111">
        <v>26.3</v>
      </c>
      <c r="H970" s="112">
        <v>26.3</v>
      </c>
    </row>
    <row r="971" spans="5:11" ht="15" thickBot="1" x14ac:dyDescent="0.35">
      <c r="E971"/>
      <c r="F971" s="321" t="s">
        <v>280</v>
      </c>
      <c r="G971" s="111">
        <v>10</v>
      </c>
      <c r="H971" s="112">
        <v>10</v>
      </c>
      <c r="I971">
        <v>200</v>
      </c>
      <c r="J971">
        <f t="shared" si="29"/>
        <v>2</v>
      </c>
    </row>
    <row r="972" spans="5:11" ht="15" thickBot="1" x14ac:dyDescent="0.35">
      <c r="E972"/>
      <c r="F972" s="330" t="s">
        <v>281</v>
      </c>
      <c r="G972" s="116" t="s">
        <v>147</v>
      </c>
      <c r="H972" s="117">
        <v>125</v>
      </c>
    </row>
    <row r="973" spans="5:11" ht="15" thickBot="1" x14ac:dyDescent="0.35">
      <c r="E973"/>
      <c r="F973" s="321" t="s">
        <v>148</v>
      </c>
      <c r="G973" s="111">
        <v>3.75</v>
      </c>
      <c r="H973" s="112">
        <v>3.75</v>
      </c>
      <c r="I973">
        <v>550</v>
      </c>
      <c r="J973">
        <f t="shared" si="29"/>
        <v>2.0625</v>
      </c>
    </row>
    <row r="975" spans="5:11" ht="25.2" thickBot="1" x14ac:dyDescent="0.35">
      <c r="E975"/>
      <c r="F975" s="302" t="s">
        <v>299</v>
      </c>
      <c r="K975" s="279">
        <f>J977+J978+J980</f>
        <v>2.9502000000000002</v>
      </c>
    </row>
    <row r="976" spans="5:11" ht="15" thickBot="1" x14ac:dyDescent="0.35">
      <c r="E976"/>
      <c r="F976" s="323" t="s">
        <v>137</v>
      </c>
      <c r="G976" s="249" t="s">
        <v>138</v>
      </c>
      <c r="H976" s="250" t="s">
        <v>139</v>
      </c>
    </row>
    <row r="977" spans="5:11" ht="15" thickBot="1" x14ac:dyDescent="0.35">
      <c r="E977"/>
      <c r="F977" s="321" t="s">
        <v>300</v>
      </c>
      <c r="G977" s="251">
        <v>20</v>
      </c>
      <c r="H977" s="252">
        <v>50</v>
      </c>
      <c r="I977">
        <v>97.51</v>
      </c>
      <c r="J977">
        <f>G977*I977/1000</f>
        <v>1.9502000000000002</v>
      </c>
    </row>
    <row r="978" spans="5:11" ht="15" thickBot="1" x14ac:dyDescent="0.35">
      <c r="E978"/>
      <c r="F978" s="321" t="s">
        <v>158</v>
      </c>
      <c r="G978" s="251">
        <v>16</v>
      </c>
      <c r="H978" s="252">
        <v>16</v>
      </c>
      <c r="I978">
        <v>55</v>
      </c>
      <c r="J978">
        <f>G978*I978/1000</f>
        <v>0.88</v>
      </c>
    </row>
    <row r="979" spans="5:11" ht="15" thickBot="1" x14ac:dyDescent="0.35">
      <c r="E979"/>
      <c r="F979" s="326" t="s">
        <v>307</v>
      </c>
      <c r="G979" s="270">
        <v>11</v>
      </c>
      <c r="H979" s="257">
        <v>11</v>
      </c>
    </row>
    <row r="980" spans="5:11" ht="15" thickBot="1" x14ac:dyDescent="0.35">
      <c r="E980"/>
      <c r="F980" s="321" t="s">
        <v>308</v>
      </c>
      <c r="G980" s="251">
        <v>0.2</v>
      </c>
      <c r="H980" s="252">
        <v>0.2</v>
      </c>
      <c r="I980">
        <v>600</v>
      </c>
      <c r="J980">
        <f>G980*I980/1000</f>
        <v>0.12</v>
      </c>
    </row>
    <row r="981" spans="5:11" ht="15" thickBot="1" x14ac:dyDescent="0.35">
      <c r="E981"/>
      <c r="F981" s="321" t="s">
        <v>155</v>
      </c>
      <c r="G981" s="251">
        <v>203</v>
      </c>
      <c r="H981" s="252">
        <v>203</v>
      </c>
    </row>
    <row r="983" spans="5:11" x14ac:dyDescent="0.3">
      <c r="E983"/>
      <c r="F983" s="303" t="s">
        <v>14</v>
      </c>
      <c r="G983">
        <v>60</v>
      </c>
      <c r="I983">
        <v>29.72</v>
      </c>
      <c r="K983" s="279">
        <f>G983*I983/1000</f>
        <v>1.7831999999999999</v>
      </c>
    </row>
    <row r="985" spans="5:11" x14ac:dyDescent="0.3">
      <c r="E985"/>
      <c r="F985" s="336" t="s">
        <v>367</v>
      </c>
      <c r="G985">
        <v>150</v>
      </c>
      <c r="I985">
        <v>150</v>
      </c>
      <c r="K985" s="279">
        <f>G985*I985/1000</f>
        <v>22.5</v>
      </c>
    </row>
  </sheetData>
  <mergeCells count="34">
    <mergeCell ref="F17:J17"/>
    <mergeCell ref="F24:J24"/>
    <mergeCell ref="F142:J142"/>
    <mergeCell ref="G157:H157"/>
    <mergeCell ref="G158:H158"/>
    <mergeCell ref="E778:F778"/>
    <mergeCell ref="F408:J408"/>
    <mergeCell ref="F415:J415"/>
    <mergeCell ref="G441:H441"/>
    <mergeCell ref="G442:H442"/>
    <mergeCell ref="F641:J641"/>
    <mergeCell ref="G743:H743"/>
    <mergeCell ref="G744:H744"/>
    <mergeCell ref="E777:F777"/>
    <mergeCell ref="F287:F289"/>
    <mergeCell ref="G287:H287"/>
    <mergeCell ref="G288:H288"/>
    <mergeCell ref="F609:F611"/>
    <mergeCell ref="G609:H609"/>
    <mergeCell ref="G610:H610"/>
    <mergeCell ref="E828:F828"/>
    <mergeCell ref="E822:F822"/>
    <mergeCell ref="E823:F823"/>
    <mergeCell ref="E824:F824"/>
    <mergeCell ref="E825:F825"/>
    <mergeCell ref="E826:F826"/>
    <mergeCell ref="E827:F827"/>
    <mergeCell ref="E779:F779"/>
    <mergeCell ref="E780:F780"/>
    <mergeCell ref="E819:E821"/>
    <mergeCell ref="F819:G821"/>
    <mergeCell ref="H819:I819"/>
    <mergeCell ref="H820:I820"/>
    <mergeCell ref="H821:I821"/>
  </mergeCells>
  <hyperlinks>
    <hyperlink ref="F7" r:id="rId1" tooltip="Открыть страницу о продукте" display="https://pbprog.ru/tk/pi-1651"/>
    <hyperlink ref="F8" r:id="rId2" tooltip="Открыть страницу о продукте" display="https://pbprog.ru/tk/pi-484"/>
    <hyperlink ref="F9" r:id="rId3" tooltip="Открыть страницу о продукте" display="https://pbprog.ru/tk/pi-1183"/>
    <hyperlink ref="F10" r:id="rId4" tooltip="Открыть страницу о продукте" display="https://pbprog.ru/tk/pi-39"/>
    <hyperlink ref="F12" r:id="rId5" tooltip="Открыть страницу о продукте" display="https://pbprog.ru/tk/pi-1647"/>
    <hyperlink ref="F14" r:id="rId6" tooltip="Открыть страницу о продукте" display="https://pbprog.ru/tk/pi-1647"/>
    <hyperlink ref="F20" r:id="rId7" tooltip="Открыть страницу о продукте" display="https://pbprog.ru/tk/pi-698"/>
    <hyperlink ref="F21" r:id="rId8" tooltip="Открыть страницу о продукте" display="https://pbprog.ru/tk/pi-39"/>
    <hyperlink ref="F27" r:id="rId9" tooltip="Открыть рецептуру блюда" display="https://pbprog.ru/tk/tu-496"/>
    <hyperlink ref="F28" r:id="rId10" tooltip="Открыть страницу о продукте" display="https://pbprog.ru/tk/pi-1653"/>
    <hyperlink ref="F29" r:id="rId11" tooltip="Открыть страницу о продукте" display="https://pbprog.ru/tk/pi-147"/>
    <hyperlink ref="F30" r:id="rId12" tooltip="Открыть страницу о продукте" display="https://pbprog.ru/tk/pi-39"/>
    <hyperlink ref="F41" r:id="rId13" tooltip="Открыть страницу о продукте" display="https://pbprog.ru/tk/pi-349"/>
    <hyperlink ref="F42" r:id="rId14" tooltip="Открыть страницу о продукте" display="https://pbprog.ru/tk/pi-1800"/>
    <hyperlink ref="F43" r:id="rId15" tooltip="Открыть страницу о продукте" display="https://pbprog.ru/tk/pi-1224"/>
    <hyperlink ref="F44" r:id="rId16" tooltip="Открыть страницу о продукте" display="https://pbprog.ru/tk/pi-153"/>
    <hyperlink ref="F45" r:id="rId17" tooltip="Открыть страницу о продукте" display="https://pbprog.ru/tk/pi-1181"/>
    <hyperlink ref="F50" r:id="rId18" tooltip="Открыть страницу о продукте" display="https://pbprog.ru/tk/pi-102"/>
    <hyperlink ref="F51" r:id="rId19" tooltip="Открыть страницу о продукте" display="https://pbprog.ru/tk/pi-794"/>
    <hyperlink ref="F52" r:id="rId20" tooltip="Открыть страницу о продукте" display="https://pbprog.ru/tk/pi-1742"/>
    <hyperlink ref="F53" r:id="rId21" tooltip="Открыть страницу о продукте" display="https://pbprog.ru/tk/pi-1671"/>
    <hyperlink ref="F54" r:id="rId22" tooltip="Открыть рецептуру блюда" display="https://pbprog.ru/tk/tu-257"/>
    <hyperlink ref="F55" r:id="rId23" tooltip="Открыть страницу о продукте" display="https://pbprog.ru/tk/pi-791"/>
    <hyperlink ref="F56" r:id="rId24" tooltip="Открыть страницу о продукте" display="https://pbprog.ru/tk/pi-1179"/>
    <hyperlink ref="F57" r:id="rId25" tooltip="Открыть страницу о продукте" display="https://pbprog.ru/tk/pi-153"/>
    <hyperlink ref="F58" r:id="rId26" tooltip="Открыть страницу о продукте" display="https://pbprog.ru/tk/pi-1181"/>
    <hyperlink ref="F60" r:id="rId27" tooltip="Открыть страницу о продукте" display="https://pbprog.ru/tk/pi-1666"/>
    <hyperlink ref="F61" r:id="rId28" tooltip="Открыть страницу о продукте" display="https://pbprog.ru/tk/pi-1636"/>
    <hyperlink ref="F62" r:id="rId29" tooltip="Открыть страницу о продукте" display="https://pbprog.ru/tk/pi-39"/>
    <hyperlink ref="F63" r:id="rId30" tooltip="Открыть страницу о продукте" display="https://pbprog.ru/tk/pi-1741"/>
    <hyperlink ref="F64" r:id="rId31" tooltip="Открыть страницу о продукте" display="https://pbprog.ru/tk/pi-327"/>
    <hyperlink ref="F70" r:id="rId32" display="javascript:void(0);"/>
    <hyperlink ref="F73" r:id="rId33" tooltip="Открыть страницу о продукте" display="https://pbprog.ru/tk/pi-1204"/>
    <hyperlink ref="F74" r:id="rId34" tooltip="Открыть страницу о продукте" display="https://pbprog.ru/tk/pi-39"/>
    <hyperlink ref="F76" r:id="rId35" tooltip="Открыть страницу о продукте" display="https://pbprog.ru/tk/pi-1647"/>
    <hyperlink ref="F82" r:id="rId36" display="javascript:void(0);"/>
    <hyperlink ref="F85" r:id="rId37" tooltip="Открыть страницу о продукте" display="https://pbprog.ru/tk/pi-44"/>
    <hyperlink ref="F86" r:id="rId38" tooltip="Открыть страницу о продукте" display="https://pbprog.ru/tk/pi-981"/>
    <hyperlink ref="F87" r:id="rId39" tooltip="Открыть страницу о продукте" display="https://pbprog.ru/tk/pi-345"/>
    <hyperlink ref="F89" r:id="rId40" tooltip="Открыть страницу о продукте" display="https://pbprog.ru/tk/pi-804"/>
    <hyperlink ref="F90" r:id="rId41" tooltip="Открыть страницу о продукте" display="https://pbprog.ru/tk/pi-187"/>
    <hyperlink ref="F91" r:id="rId42" tooltip="Открыть страницу о продукте" display="https://pbprog.ru/tk/pi-39"/>
    <hyperlink ref="F92" r:id="rId43" tooltip="Открыть страницу о продукте" display="https://pbprog.ru/tk/pi-1641"/>
    <hyperlink ref="F94" r:id="rId44" tooltip="Открыть страницу о продукте" display="https://pbprog.ru/tk/pi-1647"/>
    <hyperlink ref="F132" r:id="rId45" display="javascript:void(0);"/>
    <hyperlink ref="F136" r:id="rId46" tooltip="Открыть страницу о продукте" display="https://pbprog.ru/tk/pi-698"/>
    <hyperlink ref="F137" r:id="rId47" tooltip="Открыть страницу о продукте" display="https://pbprog.ru/tk/pi-39"/>
    <hyperlink ref="F138" r:id="rId48" tooltip="Открыть страницу о продукте" display="https://pbprog.ru/tk/pi-1653"/>
    <hyperlink ref="F139" r:id="rId49" tooltip="Открыть страницу о продукте" display="https://pbprog.ru/tk/pi-39"/>
    <hyperlink ref="F145" r:id="rId50" tooltip="Открыть страницу о продукте" display="https://pbprog.ru/tk/pi-1647"/>
    <hyperlink ref="F146" r:id="rId51" tooltip="Открыть страницу о продукте" display="https://pbprog.ru/tk/pi-1753"/>
    <hyperlink ref="F147" r:id="rId52" tooltip="Открыть страницу о продукте" display="https://pbprog.ru/tk/pi-805"/>
    <hyperlink ref="F148" r:id="rId53" tooltip="Открыть страницу о продукте" display="https://pbprog.ru/tk/pi-369"/>
    <hyperlink ref="F168" r:id="rId54" display="javascript:void(0);"/>
    <hyperlink ref="F171" r:id="rId55" tooltip="Открыть страницу о продукте" display="https://pbprog.ru/tk/pi-95"/>
    <hyperlink ref="F172" r:id="rId56" tooltip="Открыть страницу о продукте" display="https://pbprog.ru/tk/pi-102"/>
    <hyperlink ref="F173" r:id="rId57" tooltip="Открыть страницу о продукте" display="https://pbprog.ru/tk/pi-1179"/>
    <hyperlink ref="F174" r:id="rId58" tooltip="Открыть страницу о продукте" display="https://pbprog.ru/tk/pi-153"/>
    <hyperlink ref="F175" r:id="rId59" tooltip="Открыть страницу о продукте" display="https://pbprog.ru/tk/pi-1642"/>
    <hyperlink ref="F176" r:id="rId60" tooltip="Открыть страницу о продукте" display="https://pbprog.ru/tk/pi-1181"/>
    <hyperlink ref="F177" r:id="rId61" tooltip="Открыть страницу о продукте" display="https://pbprog.ru/tk/pi-1637"/>
    <hyperlink ref="F178" r:id="rId62" tooltip="Открыть страницу о продукте" display="https://pbprog.ru/tk/pi-1636"/>
    <hyperlink ref="F179" r:id="rId63" tooltip="Открыть страницу о продукте" display="https://pbprog.ru/tk/pi-39"/>
    <hyperlink ref="F186" r:id="rId64" tooltip="Открыть страницу о продукте" display="https://pbprog.ru/databases/foodstuffsschp/4/152.php"/>
    <hyperlink ref="F187" r:id="rId65" tooltip="Открыть страницу о продукте" display="https://pbprog.ru/databases/foodstuffsschp/4/152.php"/>
    <hyperlink ref="F188" r:id="rId66" tooltip="Открыть страницу о продукте" display="https://pbprog.ru/databases/foodstuffsschp/10/8.php"/>
    <hyperlink ref="F191" r:id="rId67" tooltip="Открыть страницу о продукте" display="https://pbprog.ru/databases/foodstuffsschp/12/314.php"/>
    <hyperlink ref="F192" r:id="rId68" tooltip="Открыть страницу о продукте" display="https://pbprog.ru/databases/foodstuffsschp/12/5.php"/>
    <hyperlink ref="F193" r:id="rId69" tooltip="Открыть страницу о продукте" display="https://pbprog.ru/databases/foodstuffsschp/9/19.php"/>
    <hyperlink ref="F194" r:id="rId70" tooltip="Открыть страницу о продукте" display="https://pbprog.ru/databases/foodstuffsschp/10/8.php"/>
    <hyperlink ref="F195" r:id="rId71" tooltip="Открыть страницу о продукте" display="https://pbprog.ru/databases/foodstuffsschp/13/118.php"/>
    <hyperlink ref="F200" r:id="rId72" tooltip="Открыть страницу о продукте" display="https://pbprog.ru/tk/pi-1643"/>
    <hyperlink ref="F201" r:id="rId73" tooltip="Открыть страницу о продукте" display="https://pbprog.ru/tk/pi-396"/>
    <hyperlink ref="F202" r:id="rId74" tooltip="Открыть страницу о продукте" display="https://pbprog.ru/tk/pi-61"/>
    <hyperlink ref="F203" r:id="rId75" tooltip="Открыть страницу о продукте" display="https://pbprog.ru/tk/pi-139"/>
    <hyperlink ref="F204" r:id="rId76" tooltip="Открыть страницу о продукте" display="https://pbprog.ru/tk/pi-689"/>
    <hyperlink ref="F205" r:id="rId77" tooltip="Открыть страницу о продукте" display="https://pbprog.ru/tk/pi-78"/>
    <hyperlink ref="F207" r:id="rId78" tooltip="Открыть страницу о продукте" display="https://pbprog.ru/tk/pi-1653"/>
    <hyperlink ref="F209" r:id="rId79" tooltip="Открыть страницу о продукте" display="https://pbprog.ru/tk/pi-148"/>
    <hyperlink ref="F210" r:id="rId80" tooltip="Открыть страницу о продукте" display="https://pbprog.ru/tk/pi-39"/>
    <hyperlink ref="F224" r:id="rId81" tooltip="Открыть страницу о продукте" display="https://pbprog.ru/tk/pi-253"/>
    <hyperlink ref="F225" r:id="rId82" tooltip="Открыть страницу о продукте" display="https://pbprog.ru/tk/pi-1651"/>
    <hyperlink ref="F226" r:id="rId83" tooltip="Открыть страницу о продукте" display="https://pbprog.ru/tk/pi-1159"/>
    <hyperlink ref="F227" r:id="rId84" tooltip="Открыть страницу о продукте" display="https://pbprog.ru/tk/pi-39"/>
    <hyperlink ref="F228" r:id="rId85" tooltip="Открыть страницу о продукте" display="https://pbprog.ru/tk/pi-1275"/>
    <hyperlink ref="F229" r:id="rId86" tooltip="Открыть страницу о продукте" display="https://pbprog.ru/tk/pi-1653"/>
    <hyperlink ref="F230" r:id="rId87" tooltip="Открыть страницу о продукте" display="https://pbprog.ru/tk/pi-327"/>
    <hyperlink ref="F231" r:id="rId88" tooltip="Открыть страницу о продукте" display="https://pbprog.ru/tk/pi-244"/>
    <hyperlink ref="F108" r:id="rId89" display="javascript:void(0);"/>
    <hyperlink ref="F114" r:id="rId90" tooltip="Открыть страницу о продукте" display="https://pbprog.ru/tk/pi-1620"/>
    <hyperlink ref="F115" r:id="rId91" tooltip="Открыть страницу о продукте" display="https://pbprog.ru/tk/pi-166"/>
    <hyperlink ref="F117" r:id="rId92" tooltip="Открыть страницу о продукте" display="https://pbprog.ru/tk/pi-39"/>
    <hyperlink ref="F118" r:id="rId93" tooltip="Открыть страницу о продукте" display="https://pbprog.ru/tk/pi-1159"/>
    <hyperlink ref="F119" r:id="rId94" tooltip="Открыть страницу о продукте" display="https://pbprog.ru/tk/pi-1651"/>
    <hyperlink ref="F120" r:id="rId95" tooltip="Открыть страницу о продукте" display="https://pbprog.ru/tk/pi-1653"/>
    <hyperlink ref="F122" r:id="rId96" tooltip="Открыть страницу о продукте" display="https://pbprog.ru/tk/pi-1335"/>
    <hyperlink ref="F123" r:id="rId97" tooltip="Открыть страницу о продукте" display="https://pbprog.ru/tk/pi-471"/>
    <hyperlink ref="F124" r:id="rId98" tooltip="Открыть страницу о продукте" display="https://pbprog.ru/tk/pi-1647"/>
    <hyperlink ref="F235" r:id="rId99" tooltip="Открыть страницу о продукте" display="https://pbprog.ru/tk/pi-1800"/>
    <hyperlink ref="F239" r:id="rId100" tooltip="Открыть страницу о продукте" display="https://pbprog.ru/tk/pi-244"/>
    <hyperlink ref="F240" r:id="rId101" tooltip="Открыть рецептуру блюда" display="https://pbprog.ru/tk/t1-35"/>
    <hyperlink ref="F241" r:id="rId102" tooltip="Открыть страницу о продукте" display="https://pbprog.ru/tk/pi-39"/>
    <hyperlink ref="F242" r:id="rId103" tooltip="Открыть страницу о продукте" display="https://pbprog.ru/tk/pi-102"/>
    <hyperlink ref="F243" r:id="rId104" tooltip="Открыть страницу о продукте" display="https://pbprog.ru/tk/pi-229"/>
    <hyperlink ref="F244" r:id="rId105" tooltip="Открыть страницу о продукте" display="https://pbprog.ru/tk/pi-206"/>
    <hyperlink ref="F245" r:id="rId106" tooltip="Открыть страницу о продукте" display="https://pbprog.ru/tk/pi-480"/>
    <hyperlink ref="F246" r:id="rId107" tooltip="Открыть страницу о продукте" display="https://pbprog.ru/tk/pi-166"/>
    <hyperlink ref="F247" r:id="rId108" tooltip="Открыть страницу о продукте" display="https://pbprog.ru/tk/pi-265"/>
    <hyperlink ref="F248" r:id="rId109" tooltip="Открыть страницу о продукте" display="https://pbprog.ru/tk/pi-256"/>
    <hyperlink ref="F249" r:id="rId110" tooltip="Открыть страницу о продукте" display="https://pbprog.ru/tk/pi-42"/>
    <hyperlink ref="F250" r:id="rId111" tooltip="Открыть страницу о продукте" display="https://pbprog.ru/tk/pi-964"/>
    <hyperlink ref="F251" r:id="rId112" tooltip="Открыть страницу о продукте" display="https://pbprog.ru/tk/pi-153"/>
    <hyperlink ref="F257" r:id="rId113" tooltip="Открыть страницу о продукте" display="https://pbprog.ru/tk/pi-1219"/>
    <hyperlink ref="F258" r:id="rId114" tooltip="Открыть страницу о продукте" display="https://pbprog.ru/tk/pi-39"/>
    <hyperlink ref="F259" r:id="rId115" tooltip="Открыть страницу о продукте" display="https://pbprog.ru/tk/pi-327"/>
    <hyperlink ref="F260" r:id="rId116" tooltip="Открыть страницу о продукте" display="https://pbprog.ru/tk/pi-1647"/>
    <hyperlink ref="F267" r:id="rId117" display="javascript:void(0);"/>
    <hyperlink ref="F272" r:id="rId118" tooltip="Открыть страницу о продукте" display="https://pbprog.ru/tk/pi-562"/>
    <hyperlink ref="F273" r:id="rId119" tooltip="Открыть страницу о продукте" display="https://pbprog.ru/tk/pi-561"/>
    <hyperlink ref="F274" r:id="rId120" tooltip="Открыть страницу о продукте" display="https://pbprog.ru/tk/pi-563"/>
    <hyperlink ref="F275" r:id="rId121" tooltip="Открыть страницу о продукте" display="https://pbprog.ru/tk/pi-564"/>
    <hyperlink ref="F276" r:id="rId122" tooltip="Открыть страницу о продукте" display="https://pbprog.ru/tk/pi-565"/>
    <hyperlink ref="F277" r:id="rId123" tooltip="Открыть страницу о продукте" display="https://pbprog.ru/tk/pi-571"/>
    <hyperlink ref="F278" r:id="rId124" tooltip="Открыть страницу о продукте" display="https://pbprog.ru/tk/pi-573"/>
    <hyperlink ref="F279" r:id="rId125" tooltip="Открыть страницу о продукте" display="https://pbprog.ru/tk/pi-1181"/>
    <hyperlink ref="F280" r:id="rId126" tooltip="Открыть страницу о продукте" display="https://pbprog.ru/tk/pi-153"/>
    <hyperlink ref="F281" r:id="rId127" tooltip="Открыть страницу о продукте" display="https://pbprog.ru/tk/pi-1642"/>
    <hyperlink ref="F282" r:id="rId128" tooltip="Открыть страницу о продукте" display="https://pbprog.ru/tk/pi-1182"/>
    <hyperlink ref="F308" r:id="rId129" display="javascript:void(0);"/>
    <hyperlink ref="F311" r:id="rId130" tooltip="Открыть страницу о продукте" display="https://pbprog.ru/tk/pi-166"/>
    <hyperlink ref="F312" r:id="rId131" tooltip="Открыть страницу о продукте" display="https://pbprog.ru/tk/pi-1183"/>
    <hyperlink ref="F313" r:id="rId132" tooltip="Открыть страницу о продукте" display="https://pbprog.ru/tk/pi-39"/>
    <hyperlink ref="F314" r:id="rId133" tooltip="Открыть страницу о продукте" display="https://pbprog.ru/tk/pi-1653"/>
    <hyperlink ref="F316" r:id="rId134" tooltip="Открыть страницу о продукте" display="https://pbprog.ru/tk/pi-1647"/>
    <hyperlink ref="F321" r:id="rId135" display="javascript:void(0);"/>
    <hyperlink ref="F325" r:id="rId136" tooltip="Открыть страницу о продукте" display="https://pbprog.ru/tk/pi-698"/>
    <hyperlink ref="F326" r:id="rId137" tooltip="Открыть страницу о продукте" display="https://pbprog.ru/tk/pi-39"/>
    <hyperlink ref="F327" r:id="rId138" tooltip="Открыть страницу о продукте" display="https://pbprog.ru/tk/pi-1653"/>
    <hyperlink ref="F328" r:id="rId139" tooltip="Открыть страницу о продукте" display="https://pbprog.ru/tk/pi-39"/>
    <hyperlink ref="F338" r:id="rId140" tooltip="Открыть страницу о продукте" display="https://pbprog.ru/tk/pi-349"/>
    <hyperlink ref="F339" r:id="rId141" tooltip="Открыть страницу о продукте" display="https://pbprog.ru/tk/pi-1800"/>
    <hyperlink ref="F340" r:id="rId142" tooltip="Открыть страницу о продукте" display="https://pbprog.ru/tk/pi-1224"/>
    <hyperlink ref="F341" r:id="rId143" tooltip="Открыть страницу о продукте" display="https://pbprog.ru/tk/pi-153"/>
    <hyperlink ref="F342" r:id="rId144" tooltip="Открыть страницу о продукте" display="https://pbprog.ru/tk/pi-1181"/>
    <hyperlink ref="F347" r:id="rId145" tooltip="Открыть страницу о продукте" display="https://pbprog.ru/tk/pi-102"/>
    <hyperlink ref="F348" r:id="rId146" tooltip="Открыть страницу о продукте" display="https://pbprog.ru/tk/pi-794"/>
    <hyperlink ref="F349" r:id="rId147" tooltip="Открыть страницу о продукте" display="https://pbprog.ru/tk/pi-1742"/>
    <hyperlink ref="F350" r:id="rId148" tooltip="Открыть страницу о продукте" display="https://pbprog.ru/tk/pi-1671"/>
    <hyperlink ref="F351" r:id="rId149" tooltip="Открыть рецептуру блюда" display="https://pbprog.ru/tk/tu-257"/>
    <hyperlink ref="F352" r:id="rId150" tooltip="Открыть страницу о продукте" display="https://pbprog.ru/tk/pi-791"/>
    <hyperlink ref="F353" r:id="rId151" tooltip="Открыть страницу о продукте" display="https://pbprog.ru/tk/pi-1179"/>
    <hyperlink ref="F354" r:id="rId152" tooltip="Открыть страницу о продукте" display="https://pbprog.ru/tk/pi-153"/>
    <hyperlink ref="F355" r:id="rId153" tooltip="Открыть страницу о продукте" display="https://pbprog.ru/tk/pi-1181"/>
    <hyperlink ref="F356" r:id="rId154" tooltip="Открыть рецептуру блюда" display="https://pbprog.ru/tk/tu-43"/>
    <hyperlink ref="F357" r:id="rId155" tooltip="Открыть страницу о продукте" display="https://pbprog.ru/tk/pi-1666"/>
    <hyperlink ref="F358" r:id="rId156" tooltip="Открыть страницу о продукте" display="https://pbprog.ru/tk/pi-1636"/>
    <hyperlink ref="F359" r:id="rId157" tooltip="Открыть страницу о продукте" display="https://pbprog.ru/tk/pi-39"/>
    <hyperlink ref="F360" r:id="rId158" tooltip="Открыть страницу о продукте" display="https://pbprog.ru/tk/pi-1741"/>
    <hyperlink ref="F361" r:id="rId159" tooltip="Открыть страницу о продукте" display="https://pbprog.ru/tk/pi-327"/>
    <hyperlink ref="F365" r:id="rId160" tooltip="Открыть страницу о продукте" display="https://pbprog.ru/tk/pi-102"/>
    <hyperlink ref="F366" r:id="rId161" tooltip="Открыть страницу о продукте" display="https://pbprog.ru/tk/pi-187"/>
    <hyperlink ref="F369" r:id="rId162" tooltip="Открыть страницу о продукте" display="https://pbprog.ru/tk/pi-1647"/>
    <hyperlink ref="F374" r:id="rId163" tooltip="Открыть страницу о продукте" display="https://pbprog.ru/tk/pi-176"/>
    <hyperlink ref="F375" r:id="rId164" tooltip="Открыть страницу о продукте" display="https://pbprog.ru/tk/pi-39"/>
    <hyperlink ref="F376" r:id="rId165" tooltip="Открыть страницу о продукте" display="https://pbprog.ru/tk/pi-964"/>
    <hyperlink ref="F377" r:id="rId166" tooltip="Открыть страницу о продукте" display="https://pbprog.ru/tk/pi-153"/>
    <hyperlink ref="F378" r:id="rId167" tooltip="Открыть страницу о продукте" display="https://pbprog.ru/tk/pi-244"/>
    <hyperlink ref="F379" r:id="rId168" tooltip="Открыть страницу о продукте" display="https://pbprog.ru/tk/pi-1653"/>
    <hyperlink ref="F380" r:id="rId169" tooltip="Открыть страницу о продукте" display="https://pbprog.ru/tk/pi-1184"/>
    <hyperlink ref="F394" r:id="rId170" display="javascript:void(0);"/>
    <hyperlink ref="F399" r:id="rId171" tooltip="Открыть страницу о продукте" display="https://pbprog.ru/tk/pi-266"/>
    <hyperlink ref="F400" r:id="rId172" tooltip="Открыть страницу о продукте" display="https://pbprog.ru/tk/pi-1183"/>
    <hyperlink ref="F401" r:id="rId173" tooltip="Открыть страницу о продукте" display="https://pbprog.ru/tk/pi-39"/>
    <hyperlink ref="F402" r:id="rId174" tooltip="Открыть страницу о продукте" display="https://pbprog.ru/tk/pi-1653"/>
    <hyperlink ref="F403" r:id="rId175" tooltip="Открыть страницу о продукте" display="https://pbprog.ru/tk/pi-1184"/>
    <hyperlink ref="F405" r:id="rId176" tooltip="Открыть страницу о продукте" display="https://pbprog.ru/tk/pi-1647"/>
    <hyperlink ref="F411" r:id="rId177" tooltip="Открыть страницу о продукте" display="https://pbprog.ru/tk/pi-698"/>
    <hyperlink ref="F412" r:id="rId178" tooltip="Открыть страницу о продукте" display="https://pbprog.ru/tk/pi-39"/>
    <hyperlink ref="F418" r:id="rId179" tooltip="Открыть рецептуру блюда" display="https://pbprog.ru/tk/tu-496"/>
    <hyperlink ref="F419" r:id="rId180" tooltip="Открыть страницу о продукте" display="https://pbprog.ru/tk/pi-1653"/>
    <hyperlink ref="F420" r:id="rId181" tooltip="Открыть страницу о продукте" display="https://pbprog.ru/tk/pi-147"/>
    <hyperlink ref="F421" r:id="rId182" tooltip="Открыть страницу о продукте" display="https://pbprog.ru/tk/pi-39"/>
    <hyperlink ref="F426" r:id="rId183" display="javascript:void(0);"/>
    <hyperlink ref="F434" r:id="rId184" tooltip="Открыть страницу о продукте" display="https://pbprog.ru/tk/pi-1647"/>
    <hyperlink ref="F435" r:id="rId185" tooltip="Открыть страницу о продукте" display="https://pbprog.ru/tk/pi-1753"/>
    <hyperlink ref="F436" r:id="rId186" tooltip="Открыть страницу о продукте" display="https://pbprog.ru/tk/pi-805"/>
    <hyperlink ref="F437" r:id="rId187" tooltip="Открыть страницу о продукте" display="https://pbprog.ru/tk/pi-369"/>
    <hyperlink ref="F450" r:id="rId188" tooltip="Открыть страницу о продукте" display="https://pbprog.ru/tk/pi-284"/>
    <hyperlink ref="F451" r:id="rId189" tooltip="Открыть страницу о продукте" display="https://pbprog.ru/tk/pi-95"/>
    <hyperlink ref="F452" r:id="rId190" tooltip="Открыть страницу о продукте" display="https://pbprog.ru/tk/pi-97"/>
    <hyperlink ref="F453" r:id="rId191" tooltip="Открыть страницу о продукте" display="https://pbprog.ru/tk/pi-102"/>
    <hyperlink ref="F454" r:id="rId192" tooltip="Открыть страницу о продукте" display="https://pbprog.ru/tk/pi-1179"/>
    <hyperlink ref="F455" r:id="rId193" tooltip="Открыть страницу о продукте" display="https://pbprog.ru/tk/pi-153"/>
    <hyperlink ref="F456" r:id="rId194" tooltip="Открыть страницу о продукте" display="https://pbprog.ru/tk/pi-1181"/>
    <hyperlink ref="F457" r:id="rId195" tooltip="Открыть страницу о продукте" display="https://pbprog.ru/tk/pi-1653"/>
    <hyperlink ref="F458" r:id="rId196" tooltip="Открыть страницу о продукте" display="https://pbprog.ru/tk/pi-1642"/>
    <hyperlink ref="F459" r:id="rId197" tooltip="Открыть страницу о продукте" display="https://pbprog.ru/tk/pi-39"/>
    <hyperlink ref="F460" r:id="rId198" tooltip="Открыть страницу о продукте" display="https://pbprog.ru/tk/pi-1637"/>
    <hyperlink ref="F464" r:id="rId199" tooltip="Открыть страницу о продукте" display="https://pbprog.ru/tk/pi-1204"/>
    <hyperlink ref="F465" r:id="rId200" tooltip="Открыть страницу о продукте" display="https://pbprog.ru/tk/pi-39"/>
    <hyperlink ref="F467" r:id="rId201" tooltip="Открыть страницу о продукте" display="https://pbprog.ru/tk/pi-1647"/>
    <hyperlink ref="F472" r:id="rId202" display="javascript:void(0);"/>
    <hyperlink ref="F480" r:id="rId203" tooltip="Открыть страницу о продукте" display="https://pbprog.ru/tk/pi-557"/>
    <hyperlink ref="F481" r:id="rId204" tooltip="Открыть страницу о продукте" display="https://pbprog.ru/tk/pi-558"/>
    <hyperlink ref="F482" r:id="rId205" tooltip="Открыть страницу о продукте" display="https://pbprog.ru/tk/pi-559"/>
    <hyperlink ref="F483" r:id="rId206" tooltip="Открыть страницу о продукте" display="https://pbprog.ru/tk/pi-571"/>
    <hyperlink ref="F484" r:id="rId207" tooltip="Открыть страницу о продукте" display="https://pbprog.ru/tk/pi-573"/>
    <hyperlink ref="F485" r:id="rId208" tooltip="Открыть страницу о продукте" display="https://pbprog.ru/tk/pi-577"/>
    <hyperlink ref="F486" r:id="rId209" tooltip="Открыть страницу о продукте" display="https://pbprog.ru/tk/pi-578"/>
    <hyperlink ref="F487" r:id="rId210" tooltip="Открыть страницу о продукте" display="https://pbprog.ru/tk/pi-1179"/>
    <hyperlink ref="F488" r:id="rId211" tooltip="Открыть страницу о продукте" display="https://pbprog.ru/tk/pi-153"/>
    <hyperlink ref="F489" r:id="rId212" tooltip="Открыть страницу о продукте" display="https://pbprog.ru/tk/pi-1181"/>
    <hyperlink ref="F490" r:id="rId213" tooltip="Открыть страницу о продукте" display="https://pbprog.ru/tk/pi-1642"/>
    <hyperlink ref="F491" r:id="rId214" tooltip="Открыть страницу о продукте" display="https://pbprog.ru/tk/pi-1182"/>
    <hyperlink ref="F498" r:id="rId215" display="javascript:void(0);"/>
    <hyperlink ref="F502" r:id="rId216" tooltip="Открыть страницу о продукте" display="https://pbprog.ru/tk/pi-698"/>
    <hyperlink ref="F503" r:id="rId217" tooltip="Открыть страницу о продукте" display="https://pbprog.ru/tk/pi-39"/>
    <hyperlink ref="F504" r:id="rId218" tooltip="Открыть страницу о продукте" display="https://pbprog.ru/tk/pi-1653"/>
    <hyperlink ref="F505" r:id="rId219" tooltip="Открыть страницу о продукте" display="https://pbprog.ru/tk/pi-39"/>
    <hyperlink ref="F518" r:id="rId220" display="javascript:void(0);"/>
    <hyperlink ref="F524" r:id="rId221" tooltip="Открыть страницу о продукте" display="https://pbprog.ru/tk/pi-1620"/>
    <hyperlink ref="F525" r:id="rId222" tooltip="Открыть страницу о продукте" display="https://pbprog.ru/tk/pi-166"/>
    <hyperlink ref="F526" r:id="rId223" tooltip="Открыть страницу о продукте" display="https://pbprog.ru/tk/pi-39"/>
    <hyperlink ref="F527" r:id="rId224" tooltip="Открыть страницу о продукте" display="https://pbprog.ru/tk/pi-1159"/>
    <hyperlink ref="F528" r:id="rId225" tooltip="Открыть страницу о продукте" display="https://pbprog.ru/tk/pi-1651"/>
    <hyperlink ref="F529" r:id="rId226" tooltip="Открыть страницу о продукте" display="https://pbprog.ru/tk/pi-1653"/>
    <hyperlink ref="F530" r:id="rId227" tooltip="Открыть страницу о продукте" display="https://pbprog.ru/tk/pi-1335"/>
    <hyperlink ref="F531" r:id="rId228" tooltip="Открыть страницу о продукте" display="https://pbprog.ru/tk/pi-471"/>
    <hyperlink ref="F532" r:id="rId229" tooltip="Открыть страницу о продукте" display="https://pbprog.ru/tk/pi-1647"/>
    <hyperlink ref="F540" r:id="rId230" display="javascript:void(0);"/>
    <hyperlink ref="F544" r:id="rId231" tooltip="Открыть страницу о продукте" display="https://pbprog.ru/tk/pi-698"/>
    <hyperlink ref="F545" r:id="rId232" tooltip="Открыть страницу о продукте" display="https://pbprog.ru/tk/pi-39"/>
    <hyperlink ref="F546" r:id="rId233" tooltip="Открыть страницу о продукте" display="https://pbprog.ru/tk/pi-1653"/>
    <hyperlink ref="F547" r:id="rId234" tooltip="Открыть страницу о продукте" display="https://pbprog.ru/tk/pi-39"/>
    <hyperlink ref="F550" r:id="rId235" tooltip="Открыть страницу о продукте" display="https://pbprog.ru/tk/pi-1800"/>
    <hyperlink ref="F556" r:id="rId236" display="javascript:void(0);"/>
    <hyperlink ref="F559" r:id="rId237" tooltip="Открыть страницу о продукте" display="https://pbprog.ru/tk/pi-95"/>
    <hyperlink ref="F560" r:id="rId238" tooltip="Открыть страницу о продукте" display="https://pbprog.ru/tk/pi-102"/>
    <hyperlink ref="F561" r:id="rId239" tooltip="Открыть страницу о продукте" display="https://pbprog.ru/tk/pi-1179"/>
    <hyperlink ref="F562" r:id="rId240" tooltip="Открыть страницу о продукте" display="https://pbprog.ru/tk/pi-153"/>
    <hyperlink ref="F563" r:id="rId241" tooltip="Открыть страницу о продукте" display="https://pbprog.ru/tk/pi-1642"/>
    <hyperlink ref="F564" r:id="rId242" tooltip="Открыть страницу о продукте" display="https://pbprog.ru/tk/pi-1181"/>
    <hyperlink ref="F565" r:id="rId243" tooltip="Открыть страницу о продукте" display="https://pbprog.ru/tk/pi-1637"/>
    <hyperlink ref="F566" r:id="rId244" tooltip="Открыть страницу о продукте" display="https://pbprog.ru/tk/pi-1636"/>
    <hyperlink ref="F567" r:id="rId245" tooltip="Открыть страницу о продукте" display="https://pbprog.ru/tk/pi-39"/>
    <hyperlink ref="F572" r:id="rId246" tooltip="Открыть страницу о продукте" display="https://pbprog.ru/tk/pi-1219"/>
    <hyperlink ref="F573" r:id="rId247" tooltip="Открыть страницу о продукте" display="https://pbprog.ru/tk/pi-39"/>
    <hyperlink ref="F574" r:id="rId248" tooltip="Открыть страницу о продукте" display="https://pbprog.ru/tk/pi-327"/>
    <hyperlink ref="F575" r:id="rId249" tooltip="Открыть страницу о продукте" display="https://pbprog.ru/tk/pi-1647"/>
    <hyperlink ref="F582" r:id="rId250" display="javascript:void(0);"/>
    <hyperlink ref="F585" r:id="rId251" tooltip="Открыть страницу о продукте" display="https://pbprog.ru/tk/pi-941"/>
    <hyperlink ref="F586" r:id="rId252" tooltip="Открыть страницу о продукте" display="https://pbprog.ru/tk/pi-931"/>
    <hyperlink ref="F587" r:id="rId253" tooltip="Открыть страницу о продукте" display="https://pbprog.ru/tk/pi-1794"/>
    <hyperlink ref="F588" r:id="rId254" tooltip="Открыть страницу о продукте" display="https://pbprog.ru/tk/pi-743"/>
    <hyperlink ref="F590" r:id="rId255" tooltip="Открыть рецептуру блюда" display="https://pbprog.ru/tk/t1-519"/>
    <hyperlink ref="F591" r:id="rId256" tooltip="Открыть рецептуру блюда" display="https://pbprog.ru/tk/t1-520"/>
    <hyperlink ref="F592" r:id="rId257" tooltip="Открыть рецептуру блюда" display="https://pbprog.ru/tk/t1-521"/>
    <hyperlink ref="F598" r:id="rId258" display="javascript:void(0);"/>
    <hyperlink ref="F601" r:id="rId259" tooltip="Открыть страницу о продукте" display="https://pbprog.ru/tk/pi-1335"/>
    <hyperlink ref="F602" r:id="rId260" tooltip="Открыть страницу о продукте" display="https://pbprog.ru/tk/pi-255"/>
    <hyperlink ref="F603" r:id="rId261" tooltip="Открыть страницу о продукте" display="https://pbprog.ru/tk/pi-39"/>
    <hyperlink ref="F604" r:id="rId262" tooltip="Открыть страницу о продукте" display="https://pbprog.ru/tk/pi-727"/>
    <hyperlink ref="F606" r:id="rId263" tooltip="Открыть страницу о продукте" display="https://pbprog.ru/tk/pi-327"/>
    <hyperlink ref="F630" r:id="rId264" display="javascript:void(0);"/>
    <hyperlink ref="F633" r:id="rId265" tooltip="Открыть страницу о продукте" display="https://pbprog.ru/tk/pi-1206"/>
    <hyperlink ref="F634" r:id="rId266" tooltip="Открыть страницу о продукте" display="https://pbprog.ru/tk/pi-39"/>
    <hyperlink ref="F635" r:id="rId267" tooltip="Открыть страницу о продукте" display="https://pbprog.ru/tk/pi-1183"/>
    <hyperlink ref="F636" r:id="rId268" tooltip="Открыть страницу о продукте" display="https://pbprog.ru/tk/pi-1653"/>
    <hyperlink ref="F638" r:id="rId269" tooltip="Открыть страницу о продукте" display="https://pbprog.ru/tk/pi-1647"/>
    <hyperlink ref="F645" r:id="rId270" tooltip="Открыть страницу о продукте" display="https://pbprog.ru/tk/pi-1653"/>
    <hyperlink ref="F646" r:id="rId271" tooltip="Открыть страницу о продукте" display="https://pbprog.ru/tk/pi-147"/>
    <hyperlink ref="F647" r:id="rId272" tooltip="Открыть страницу о продукте" display="https://pbprog.ru/tk/pi-39"/>
    <hyperlink ref="F644" r:id="rId273" tooltip="Открыть страницу о продукте" display="https://pbprog.ru/tk/pi-698"/>
    <hyperlink ref="F656" r:id="rId274" tooltip="Открыть страницу о продукте" display="https://pbprog.ru/tk/pi-349"/>
    <hyperlink ref="F657" r:id="rId275" tooltip="Открыть страницу о продукте" display="https://pbprog.ru/tk/pi-1800"/>
    <hyperlink ref="F658" r:id="rId276" tooltip="Открыть страницу о продукте" display="https://pbprog.ru/tk/pi-1224"/>
    <hyperlink ref="F659" r:id="rId277" tooltip="Открыть страницу о продукте" display="https://pbprog.ru/tk/pi-153"/>
    <hyperlink ref="F660" r:id="rId278" tooltip="Открыть страницу о продукте" display="https://pbprog.ru/tk/pi-1181"/>
    <hyperlink ref="F664" r:id="rId279" tooltip="Открыть страницу о продукте" display="https://pbprog.ru/tk/pi-244"/>
    <hyperlink ref="F665" r:id="rId280" tooltip="Открыть рецептуру блюда" display="https://pbprog.ru/tk/t1-35"/>
    <hyperlink ref="F666" r:id="rId281" tooltip="Открыть страницу о продукте" display="https://pbprog.ru/tk/pi-39"/>
    <hyperlink ref="F667" r:id="rId282" tooltip="Открыть страницу о продукте" display="https://pbprog.ru/tk/pi-102"/>
    <hyperlink ref="F668" r:id="rId283" tooltip="Открыть страницу о продукте" display="https://pbprog.ru/tk/pi-229"/>
    <hyperlink ref="F669" r:id="rId284" tooltip="Открыть страницу о продукте" display="https://pbprog.ru/tk/pi-206"/>
    <hyperlink ref="F670" r:id="rId285" tooltip="Открыть страницу о продукте" display="https://pbprog.ru/tk/pi-480"/>
    <hyperlink ref="F671" r:id="rId286" tooltip="Открыть страницу о продукте" display="https://pbprog.ru/tk/pi-166"/>
    <hyperlink ref="F672" r:id="rId287" tooltip="Открыть страницу о продукте" display="https://pbprog.ru/tk/pi-265"/>
    <hyperlink ref="F673" r:id="rId288" tooltip="Открыть страницу о продукте" display="https://pbprog.ru/tk/pi-256"/>
    <hyperlink ref="F674" r:id="rId289" tooltip="Открыть страницу о продукте" display="https://pbprog.ru/tk/pi-42"/>
    <hyperlink ref="F675" r:id="rId290" tooltip="Открыть страницу о продукте" display="https://pbprog.ru/tk/pi-964"/>
    <hyperlink ref="F676" r:id="rId291" tooltip="Открыть страницу о продукте" display="https://pbprog.ru/tk/pi-153"/>
    <hyperlink ref="F680" r:id="rId292" tooltip="Открыть страницу о продукте" display="https://pbprog.ru/tk/pi-102"/>
    <hyperlink ref="F681" r:id="rId293" tooltip="Открыть страницу о продукте" display="https://pbprog.ru/tk/pi-187"/>
    <hyperlink ref="F684" r:id="rId294" tooltip="Открыть страницу о продукте" display="https://pbprog.ru/tk/pi-1647"/>
    <hyperlink ref="F689" r:id="rId295" display="javascript:void(0);"/>
    <hyperlink ref="F695" r:id="rId296" tooltip="Открыть страницу о продукте" display="https://pbprog.ru/tk/pi-176"/>
    <hyperlink ref="F696" r:id="rId297" tooltip="Открыть страницу о продукте" display="https://pbprog.ru/tk/pi-805"/>
    <hyperlink ref="F697" r:id="rId298" tooltip="Открыть страницу о продукте" display="https://pbprog.ru/tk/pi-1651"/>
    <hyperlink ref="F698" r:id="rId299" tooltip="Открыть страницу о продукте" display="https://pbprog.ru/tk/pi-1184"/>
    <hyperlink ref="F699" r:id="rId300" tooltip="Открыть страницу о продукте" display="https://pbprog.ru/tk/pi-834"/>
    <hyperlink ref="F703" r:id="rId301" tooltip="Открыть страницу о продукте" display="https://pbprog.ru/tk/pi-1643"/>
    <hyperlink ref="F704" r:id="rId302" tooltip="Открыть страницу о продукте" display="https://pbprog.ru/tk/pi-1653"/>
    <hyperlink ref="F706" r:id="rId303" tooltip="Открыть страницу о продукте" display="https://pbprog.ru/tk/pi-148"/>
    <hyperlink ref="F707" r:id="rId304" tooltip="Открыть страницу о продукте" display="https://pbprog.ru/tk/pi-39"/>
    <hyperlink ref="F718" r:id="rId305" tooltip="Открыть страницу о продукте" display="https://pbprog.ru/tk/pi-1651"/>
    <hyperlink ref="F719" r:id="rId306" tooltip="Открыть страницу о продукте" display="https://pbprog.ru/tk/pi-484"/>
    <hyperlink ref="F720" r:id="rId307" tooltip="Открыть страницу о продукте" display="https://pbprog.ru/tk/pi-1183"/>
    <hyperlink ref="F721" r:id="rId308" tooltip="Открыть страницу о продукте" display="https://pbprog.ru/tk/pi-39"/>
    <hyperlink ref="F723" r:id="rId309" tooltip="Открыть страницу о продукте" display="https://pbprog.ru/tk/pi-1647"/>
    <hyperlink ref="F725" r:id="rId310" tooltip="Открыть страницу о продукте" display="https://pbprog.ru/tk/pi-1647"/>
    <hyperlink ref="F732" r:id="rId311" display="javascript:void(0);"/>
    <hyperlink ref="F736" r:id="rId312" tooltip="Открыть страницу о продукте" display="https://pbprog.ru/tk/pi-698"/>
    <hyperlink ref="F737" r:id="rId313" tooltip="Открыть страницу о продукте" display="https://pbprog.ru/tk/pi-39"/>
    <hyperlink ref="F738" r:id="rId314" tooltip="Открыть страницу о продукте" display="https://pbprog.ru/tk/pi-1653"/>
    <hyperlink ref="F739" r:id="rId315" tooltip="Открыть страницу о продукте" display="https://pbprog.ru/tk/pi-39"/>
    <hyperlink ref="F753" r:id="rId316" tooltip="Открыть страницу о продукте" display="https://pbprog.ru/tk/pi-102"/>
    <hyperlink ref="F754" r:id="rId317" tooltip="Открыть страницу о продукте" display="https://pbprog.ru/tk/pi-794"/>
    <hyperlink ref="F755" r:id="rId318" tooltip="Открыть страницу о продукте" display="https://pbprog.ru/tk/pi-1742"/>
    <hyperlink ref="F756" r:id="rId319" tooltip="Открыть страницу о продукте" display="https://pbprog.ru/tk/pi-1671"/>
    <hyperlink ref="F757" r:id="rId320" tooltip="Открыть рецептуру блюда" display="https://pbprog.ru/tk/tu-257"/>
    <hyperlink ref="F758" r:id="rId321" tooltip="Открыть страницу о продукте" display="https://pbprog.ru/tk/pi-791"/>
    <hyperlink ref="F759" r:id="rId322" tooltip="Открыть страницу о продукте" display="https://pbprog.ru/tk/pi-1179"/>
    <hyperlink ref="F760" r:id="rId323" tooltip="Открыть страницу о продукте" display="https://pbprog.ru/tk/pi-153"/>
    <hyperlink ref="F761" r:id="rId324" tooltip="Открыть страницу о продукте" display="https://pbprog.ru/tk/pi-1181"/>
    <hyperlink ref="F762" r:id="rId325" tooltip="Открыть рецептуру блюда" display="https://pbprog.ru/tk/tu-43"/>
    <hyperlink ref="F763" r:id="rId326" tooltip="Открыть страницу о продукте" display="https://pbprog.ru/tk/pi-1666"/>
    <hyperlink ref="F764" r:id="rId327" tooltip="Открыть страницу о продукте" display="https://pbprog.ru/tk/pi-1636"/>
    <hyperlink ref="F765" r:id="rId328" tooltip="Открыть страницу о продукте" display="https://pbprog.ru/tk/pi-39"/>
    <hyperlink ref="F766" r:id="rId329" tooltip="Открыть страницу о продукте" display="https://pbprog.ru/tk/pi-1741"/>
    <hyperlink ref="F767" r:id="rId330" tooltip="Открыть страницу о продукте" display="https://pbprog.ru/tk/pi-327"/>
    <hyperlink ref="F771" r:id="rId331" tooltip="Открыть страницу о продукте" display="https://pbprog.ru/databases/foodstuffsschp/4/152.php"/>
    <hyperlink ref="F772" r:id="rId332" tooltip="Открыть страницу о продукте" display="https://pbprog.ru/databases/foodstuffsschp/4/152.php"/>
    <hyperlink ref="F773" r:id="rId333" tooltip="Открыть страницу о продукте" display="https://pbprog.ru/databases/foodstuffsschp/10/8.php"/>
    <hyperlink ref="F775" r:id="rId334" tooltip="Открыть страницу о продукте" display="https://pbprog.ru/databases/foodstuffsschp/12/314.php"/>
    <hyperlink ref="F776" r:id="rId335" tooltip="Открыть страницу о продукте" display="https://pbprog.ru/databases/foodstuffsschp/12/5.php"/>
    <hyperlink ref="E777" r:id="rId336" tooltip="Открыть страницу о продукте" display="https://pbprog.ru/databases/foodstuffsschp/9/19.php"/>
    <hyperlink ref="E778" r:id="rId337" tooltip="Открыть страницу о продукте" display="https://pbprog.ru/databases/foodstuffsschp/10/8.php"/>
    <hyperlink ref="E779" r:id="rId338" tooltip="Открыть страницу о продукте" display="https://pbprog.ru/databases/foodstuffsschp/13/118.php"/>
    <hyperlink ref="F793" r:id="rId339" display="javascript:void(0);"/>
    <hyperlink ref="F800" r:id="rId340" tooltip="Открыть страницу о продукте" display="https://pbprog.ru/tk/pi-253"/>
    <hyperlink ref="F801" r:id="rId341" tooltip="Открыть страницу о продукте" display="https://pbprog.ru/tk/pi-1651"/>
    <hyperlink ref="F802" r:id="rId342" tooltip="Открыть страницу о продукте" display="https://pbprog.ru/tk/pi-1159"/>
    <hyperlink ref="F803" r:id="rId343" tooltip="Открыть страницу о продукте" display="https://pbprog.ru/tk/pi-39"/>
    <hyperlink ref="F804" r:id="rId344" tooltip="Открыть страницу о продукте" display="https://pbprog.ru/tk/pi-1275"/>
    <hyperlink ref="F805" r:id="rId345" tooltip="Открыть страницу о продукте" display="https://pbprog.ru/tk/pi-1653"/>
    <hyperlink ref="F806" r:id="rId346" tooltip="Открыть страницу о продукте" display="https://pbprog.ru/tk/pi-327"/>
    <hyperlink ref="F807" r:id="rId347" tooltip="Открыть страницу о продукте" display="https://pbprog.ru/tk/pi-244"/>
    <hyperlink ref="F809" r:id="rId348" tooltip="Открыть страницу о продукте" display="https://pbprog.ru/tk/pi-1639"/>
    <hyperlink ref="F813" r:id="rId349" tooltip="Открыть страницу о продукте" display="https://pbprog.ru/tk/pi-1800"/>
    <hyperlink ref="E816" r:id="rId350" display="http://pbprog.ru/products/programs.php?SECTION_ID=122&amp;ELEMENT_ID=555"/>
    <hyperlink ref="F834" r:id="rId351" display="javascript:void(0);"/>
    <hyperlink ref="F837" r:id="rId352" tooltip="Открыть страницу о продукте" display="https://pbprog.ru/tk/pi-1204"/>
    <hyperlink ref="F838" r:id="rId353" tooltip="Открыть страницу о продукте" display="https://pbprog.ru/tk/pi-39"/>
    <hyperlink ref="F840" r:id="rId354" tooltip="Открыть страницу о продукте" display="https://pbprog.ru/tk/pi-1647"/>
    <hyperlink ref="F846" r:id="rId355" display="javascript:void(0);"/>
    <hyperlink ref="F851" r:id="rId356" tooltip="Открыть страницу о продукте" display="https://pbprog.ru/tk/pi-562"/>
    <hyperlink ref="F852" r:id="rId357" tooltip="Открыть страницу о продукте" display="https://pbprog.ru/tk/pi-561"/>
    <hyperlink ref="F853" r:id="rId358" tooltip="Открыть страницу о продукте" display="https://pbprog.ru/tk/pi-563"/>
    <hyperlink ref="F854" r:id="rId359" tooltip="Открыть страницу о продукте" display="https://pbprog.ru/tk/pi-564"/>
    <hyperlink ref="F855" r:id="rId360" tooltip="Открыть страницу о продукте" display="https://pbprog.ru/tk/pi-565"/>
    <hyperlink ref="F856" r:id="rId361" tooltip="Открыть страницу о продукте" display="https://pbprog.ru/tk/pi-571"/>
    <hyperlink ref="F857" r:id="rId362" tooltip="Открыть страницу о продукте" display="https://pbprog.ru/tk/pi-573"/>
    <hyperlink ref="F858" r:id="rId363" tooltip="Открыть страницу о продукте" display="https://pbprog.ru/tk/pi-1181"/>
    <hyperlink ref="F859" r:id="rId364" tooltip="Открыть страницу о продукте" display="https://pbprog.ru/tk/pi-153"/>
    <hyperlink ref="F860" r:id="rId365" tooltip="Открыть страницу о продукте" display="https://pbprog.ru/tk/pi-1642"/>
    <hyperlink ref="F861" r:id="rId366" tooltip="Открыть страницу о продукте" display="https://pbprog.ru/tk/pi-1182"/>
    <hyperlink ref="F868" r:id="rId367" display="javascript:void(0);"/>
    <hyperlink ref="F872" r:id="rId368" tooltip="Открыть страницу о продукте" display="https://pbprog.ru/tk/pi-698"/>
    <hyperlink ref="F873" r:id="rId369" tooltip="Открыть страницу о продукте" display="https://pbprog.ru/tk/pi-39"/>
    <hyperlink ref="F874" r:id="rId370" tooltip="Открыть страницу о продукте" display="https://pbprog.ru/tk/pi-1653"/>
    <hyperlink ref="F875" r:id="rId371" tooltip="Открыть страницу о продукте" display="https://pbprog.ru/tk/pi-39"/>
    <hyperlink ref="F889" r:id="rId372" display="javascript:void(0);"/>
    <hyperlink ref="F894" r:id="rId373" tooltip="Открыть страницу о продукте" display="https://pbprog.ru/tk/pi-266"/>
    <hyperlink ref="F895" r:id="rId374" tooltip="Открыть страницу о продукте" display="https://pbprog.ru/tk/pi-1183"/>
    <hyperlink ref="F896" r:id="rId375" tooltip="Открыть страницу о продукте" display="https://pbprog.ru/tk/pi-39"/>
    <hyperlink ref="F897" r:id="rId376" tooltip="Открыть страницу о продукте" display="https://pbprog.ru/tk/pi-1653"/>
    <hyperlink ref="F898" r:id="rId377" tooltip="Открыть страницу о продукте" display="https://pbprog.ru/tk/pi-1184"/>
    <hyperlink ref="F900" r:id="rId378" tooltip="Открыть страницу о продукте" display="https://pbprog.ru/tk/pi-1647"/>
    <hyperlink ref="F906" r:id="rId379" display="javascript:void(0);"/>
    <hyperlink ref="F910" r:id="rId380" tooltip="Открыть страницу о продукте" display="https://pbprog.ru/tk/pi-698"/>
    <hyperlink ref="F911" r:id="rId381" tooltip="Открыть страницу о продукте" display="https://pbprog.ru/tk/pi-39"/>
    <hyperlink ref="F912" r:id="rId382" tooltip="Открыть страницу о продукте" display="https://pbprog.ru/tk/pi-1653"/>
    <hyperlink ref="F913" r:id="rId383" tooltip="Открыть страницу о продукте" display="https://pbprog.ru/tk/pi-39"/>
    <hyperlink ref="F924" r:id="rId384" tooltip="Открыть страницу о продукте" display="https://pbprog.ru/tk/pi-349"/>
    <hyperlink ref="F925" r:id="rId385" tooltip="Открыть страницу о продукте" display="https://pbprog.ru/tk/pi-1800"/>
    <hyperlink ref="F926" r:id="rId386" tooltip="Открыть страницу о продукте" display="https://pbprog.ru/tk/pi-1224"/>
    <hyperlink ref="F927" r:id="rId387" tooltip="Открыть страницу о продукте" display="https://pbprog.ru/tk/pi-153"/>
    <hyperlink ref="F928" r:id="rId388" tooltip="Открыть страницу о продукте" display="https://pbprog.ru/tk/pi-1181"/>
    <hyperlink ref="F932" r:id="rId389" tooltip="Открыть страницу о продукте" display="https://pbprog.ru/tk/pi-284"/>
    <hyperlink ref="F933" r:id="rId390" tooltip="Открыть страницу о продукте" display="https://pbprog.ru/tk/pi-95"/>
    <hyperlink ref="F934" r:id="rId391" tooltip="Открыть страницу о продукте" display="https://pbprog.ru/tk/pi-97"/>
    <hyperlink ref="F935" r:id="rId392" tooltip="Открыть страницу о продукте" display="https://pbprog.ru/tk/pi-102"/>
    <hyperlink ref="F936" r:id="rId393" tooltip="Открыть страницу о продукте" display="https://pbprog.ru/tk/pi-1179"/>
    <hyperlink ref="F937" r:id="rId394" tooltip="Открыть страницу о продукте" display="https://pbprog.ru/tk/pi-153"/>
    <hyperlink ref="F938" r:id="rId395" tooltip="Открыть страницу о продукте" display="https://pbprog.ru/tk/pi-1181"/>
    <hyperlink ref="F939" r:id="rId396" tooltip="Открыть страницу о продукте" display="https://pbprog.ru/tk/pi-1653"/>
    <hyperlink ref="F940" r:id="rId397" tooltip="Открыть страницу о продукте" display="https://pbprog.ru/tk/pi-1642"/>
    <hyperlink ref="F941" r:id="rId398" tooltip="Открыть страницу о продукте" display="https://pbprog.ru/tk/pi-39"/>
    <hyperlink ref="F942" r:id="rId399" tooltip="Открыть страницу о продукте" display="https://pbprog.ru/tk/pi-1637"/>
    <hyperlink ref="F947" r:id="rId400" tooltip="Открыть страницу о продукте" display="https://pbprog.ru/tk/pi-1219"/>
    <hyperlink ref="F948" r:id="rId401" tooltip="Открыть страницу о продукте" display="https://pbprog.ru/tk/pi-39"/>
    <hyperlink ref="F949" r:id="rId402" tooltip="Открыть страницу о продукте" display="https://pbprog.ru/tk/pi-327"/>
    <hyperlink ref="F950" r:id="rId403" tooltip="Открыть страницу о продукте" display="https://pbprog.ru/tk/pi-1647"/>
    <hyperlink ref="F955" r:id="rId404" display="javascript:void(0);"/>
    <hyperlink ref="F961" r:id="rId405" tooltip="Открыть страницу о продукте" display="https://pbprog.ru/tk/pi-941"/>
    <hyperlink ref="F962" r:id="rId406" tooltip="Открыть страницу о продукте" display="https://pbprog.ru/tk/pi-931"/>
    <hyperlink ref="F963" r:id="rId407" tooltip="Открыть страницу о продукте" display="https://pbprog.ru/tk/pi-208"/>
    <hyperlink ref="F964" r:id="rId408" tooltip="Открыть страницу о продукте" display="https://pbprog.ru/tk/pi-1794"/>
    <hyperlink ref="F965" r:id="rId409" tooltip="Открыть страницу о продукте" display="https://pbprog.ru/tk/pi-128"/>
    <hyperlink ref="F966" r:id="rId410" tooltip="Открыть страницу о продукте" display="https://pbprog.ru/tk/pi-743"/>
    <hyperlink ref="F968" r:id="rId411" tooltip="Открыть страницу о продукте" display="https://pbprog.ru/tk/pi-804"/>
    <hyperlink ref="F969" r:id="rId412" tooltip="Открыть страницу о продукте" display="https://pbprog.ru/tk/pi-187"/>
    <hyperlink ref="F970" r:id="rId413" tooltip="Открыть страницу о продукте" display="https://pbprog.ru/tk/pi-39"/>
    <hyperlink ref="F971" r:id="rId414" tooltip="Открыть страницу о продукте" display="https://pbprog.ru/tk/pi-1641"/>
    <hyperlink ref="F973" r:id="rId415" tooltip="Открыть страницу о продукте" display="https://pbprog.ru/tk/pi-1647"/>
    <hyperlink ref="F977" r:id="rId416" tooltip="Открыть страницу о продукте" display="https://pbprog.ru/tk/pi-1643"/>
    <hyperlink ref="F978" r:id="rId417" tooltip="Открыть страницу о продукте" display="https://pbprog.ru/tk/pi-1653"/>
    <hyperlink ref="F980" r:id="rId418" tooltip="Открыть страницу о продукте" display="https://pbprog.ru/tk/pi-148"/>
    <hyperlink ref="F981" r:id="rId419" tooltip="Открыть страницу о продукте" display="https://pbprog.ru/tk/pi-39"/>
    <hyperlink ref="F59" r:id="rId420" tooltip="Открыть рецептуру блюда" display="https://pbprog.ru/tk/tu-43"/>
  </hyperlinks>
  <pageMargins left="0.7" right="0.7" top="0.75" bottom="0.75" header="0.3" footer="0.3"/>
  <pageSetup paperSize="9" orientation="portrait" verticalDpi="0" r:id="rId421"/>
  <drawing r:id="rId42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984"/>
  <sheetViews>
    <sheetView zoomScale="80" zoomScaleNormal="80" workbookViewId="0">
      <pane xSplit="6" ySplit="1" topLeftCell="G576" activePane="bottomRight" state="frozen"/>
      <selection pane="topRight" activeCell="G1" sqref="G1"/>
      <selection pane="bottomLeft" activeCell="A2" sqref="A2"/>
      <selection pane="bottomRight" activeCell="F138" sqref="F138"/>
    </sheetView>
  </sheetViews>
  <sheetFormatPr defaultRowHeight="14.4" x14ac:dyDescent="0.3"/>
  <cols>
    <col min="1" max="1" width="6.33203125" customWidth="1"/>
    <col min="2" max="2" width="7.6640625" customWidth="1"/>
    <col min="3" max="3" width="0" hidden="1" customWidth="1"/>
    <col min="4" max="4" width="6.5546875" customWidth="1"/>
    <col min="5" max="5" width="9.33203125" style="303" customWidth="1"/>
    <col min="6" max="6" width="34.44140625" style="303" customWidth="1"/>
    <col min="7" max="7" width="9.44140625" customWidth="1"/>
    <col min="8" max="8" width="7.109375" customWidth="1"/>
    <col min="9" max="9" width="8.5546875" customWidth="1"/>
    <col min="11" max="11" width="7.88671875" style="275" customWidth="1"/>
    <col min="12" max="12" width="7.88671875" customWidth="1"/>
    <col min="13" max="13" width="7.33203125" customWidth="1"/>
    <col min="14" max="14" width="5.109375" hidden="1" customWidth="1"/>
  </cols>
  <sheetData>
    <row r="1" spans="1:15" ht="28.2" thickBot="1" x14ac:dyDescent="0.35">
      <c r="A1" t="s">
        <v>244</v>
      </c>
      <c r="G1" s="254" t="s">
        <v>138</v>
      </c>
      <c r="H1" s="255" t="s">
        <v>139</v>
      </c>
      <c r="I1" s="256" t="s">
        <v>140</v>
      </c>
      <c r="J1" s="159" t="s">
        <v>141</v>
      </c>
      <c r="L1">
        <v>141</v>
      </c>
      <c r="M1" s="158">
        <f>(K3+K97+K199+K291+K377+K502+K613+K702+K777+K872)/10</f>
        <v>141.78831729999999</v>
      </c>
      <c r="N1" s="284">
        <f>L1-M1</f>
        <v>-0.78831729999998856</v>
      </c>
      <c r="O1" s="158">
        <f>L1-M1</f>
        <v>-0.78831729999998856</v>
      </c>
    </row>
    <row r="3" spans="1:15" s="273" customFormat="1" ht="15.6" x14ac:dyDescent="0.3">
      <c r="E3" s="304"/>
      <c r="F3" s="304" t="s">
        <v>127</v>
      </c>
      <c r="I3" s="274"/>
      <c r="K3" s="276">
        <f>K6+K17+K32+K34+K42+K61+K73+K91+K93+K95</f>
        <v>162.616285</v>
      </c>
    </row>
    <row r="4" spans="1:15" ht="29.4" x14ac:dyDescent="0.3">
      <c r="A4" t="e">
        <f>(G28+G113+G190+G216+G283+G316+G368+G391+G408+G493+G518+G535+G605+G625+G634+G693+G727+G794+G863+G886+G901+G928+G967)/10</f>
        <v>#VALUE!</v>
      </c>
      <c r="F4" s="305" t="s">
        <v>128</v>
      </c>
      <c r="I4" s="96"/>
      <c r="K4" s="277"/>
    </row>
    <row r="5" spans="1:15" ht="16.2" thickBot="1" x14ac:dyDescent="0.35">
      <c r="A5" t="s">
        <v>217</v>
      </c>
      <c r="F5" s="306" t="s">
        <v>136</v>
      </c>
      <c r="I5" s="96"/>
      <c r="K5" s="277"/>
    </row>
    <row r="6" spans="1:15" ht="28.2" thickBot="1" x14ac:dyDescent="0.35">
      <c r="F6" s="307" t="s">
        <v>137</v>
      </c>
      <c r="G6" s="106" t="s">
        <v>138</v>
      </c>
      <c r="H6" s="107" t="s">
        <v>139</v>
      </c>
      <c r="I6" s="108" t="s">
        <v>140</v>
      </c>
      <c r="J6" s="109" t="s">
        <v>141</v>
      </c>
      <c r="K6" s="278">
        <f>J7+J9+J12+J14</f>
        <v>39.895389000000002</v>
      </c>
    </row>
    <row r="7" spans="1:15" ht="15" thickBot="1" x14ac:dyDescent="0.35">
      <c r="F7" s="308" t="s">
        <v>142</v>
      </c>
      <c r="G7" s="111">
        <v>138</v>
      </c>
      <c r="H7" s="112">
        <v>138</v>
      </c>
      <c r="I7" s="113">
        <v>175</v>
      </c>
      <c r="J7" s="114">
        <f>G7*I7/1000</f>
        <v>24.15</v>
      </c>
      <c r="K7" s="277"/>
    </row>
    <row r="8" spans="1:15" ht="15" thickBot="1" x14ac:dyDescent="0.35">
      <c r="F8" s="308" t="s">
        <v>143</v>
      </c>
      <c r="G8" s="111">
        <v>138</v>
      </c>
      <c r="H8" s="112">
        <v>138</v>
      </c>
      <c r="I8" s="113"/>
      <c r="J8" s="114"/>
      <c r="K8" s="277"/>
    </row>
    <row r="9" spans="1:15" ht="15" thickBot="1" x14ac:dyDescent="0.35">
      <c r="F9" s="308" t="s">
        <v>144</v>
      </c>
      <c r="G9" s="111">
        <v>51.7</v>
      </c>
      <c r="H9" s="112">
        <v>51.7</v>
      </c>
      <c r="I9" s="113">
        <v>48.17</v>
      </c>
      <c r="J9" s="114">
        <f>G9*I9/1000</f>
        <v>2.490389</v>
      </c>
      <c r="K9" s="277"/>
    </row>
    <row r="10" spans="1:15" ht="15" thickBot="1" x14ac:dyDescent="0.35">
      <c r="F10" s="308" t="s">
        <v>145</v>
      </c>
      <c r="G10" s="111">
        <v>51.7</v>
      </c>
      <c r="H10" s="112">
        <v>51.7</v>
      </c>
      <c r="I10" s="113"/>
      <c r="J10" s="114"/>
      <c r="K10" s="277"/>
    </row>
    <row r="11" spans="1:15" ht="15" thickBot="1" x14ac:dyDescent="0.35">
      <c r="F11" s="309" t="s">
        <v>146</v>
      </c>
      <c r="G11" s="116" t="s">
        <v>147</v>
      </c>
      <c r="H11" s="117">
        <v>190</v>
      </c>
      <c r="I11" s="113"/>
      <c r="J11" s="114"/>
      <c r="K11" s="277"/>
    </row>
    <row r="12" spans="1:15" ht="15" thickBot="1" x14ac:dyDescent="0.35">
      <c r="F12" s="308" t="s">
        <v>148</v>
      </c>
      <c r="G12" s="111">
        <v>6.9</v>
      </c>
      <c r="H12" s="112">
        <v>6.9</v>
      </c>
      <c r="I12" s="113">
        <v>550</v>
      </c>
      <c r="J12" s="114">
        <f>G12*I12/1000</f>
        <v>3.7949999999999999</v>
      </c>
      <c r="K12" s="277"/>
    </row>
    <row r="13" spans="1:15" ht="15" thickBot="1" x14ac:dyDescent="0.35">
      <c r="F13" s="309" t="s">
        <v>149</v>
      </c>
      <c r="G13" s="116" t="s">
        <v>147</v>
      </c>
      <c r="H13" s="117">
        <v>183</v>
      </c>
      <c r="I13" s="113"/>
      <c r="J13" s="114"/>
      <c r="K13" s="277"/>
    </row>
    <row r="14" spans="1:15" ht="15" thickBot="1" x14ac:dyDescent="0.35">
      <c r="F14" s="308" t="s">
        <v>148</v>
      </c>
      <c r="G14" s="111">
        <v>17.2</v>
      </c>
      <c r="H14" s="112">
        <v>17.2</v>
      </c>
      <c r="I14" s="113">
        <v>550</v>
      </c>
      <c r="J14" s="114">
        <f>G14*I14/1000</f>
        <v>9.4600000000000009</v>
      </c>
      <c r="K14" s="277"/>
    </row>
    <row r="15" spans="1:15" x14ac:dyDescent="0.3">
      <c r="F15" s="310"/>
      <c r="I15" s="96"/>
      <c r="K15" s="277"/>
    </row>
    <row r="16" spans="1:15" ht="21" x14ac:dyDescent="0.3">
      <c r="F16" s="311" t="s">
        <v>150</v>
      </c>
      <c r="G16" s="119"/>
      <c r="H16" s="119"/>
      <c r="I16" s="120"/>
      <c r="J16" s="121"/>
      <c r="K16" s="277"/>
    </row>
    <row r="17" spans="6:11" customFormat="1" x14ac:dyDescent="0.3">
      <c r="F17" s="613" t="s">
        <v>151</v>
      </c>
      <c r="G17" s="613"/>
      <c r="H17" s="613"/>
      <c r="I17" s="613"/>
      <c r="J17" s="613"/>
      <c r="K17" s="278">
        <f>J23</f>
        <v>2.5405000000000002</v>
      </c>
    </row>
    <row r="18" spans="6:11" customFormat="1" ht="16.2" thickBot="1" x14ac:dyDescent="0.35">
      <c r="F18" s="312" t="s">
        <v>152</v>
      </c>
      <c r="G18" s="119"/>
      <c r="H18" s="119"/>
      <c r="I18" s="120"/>
      <c r="J18" s="121"/>
      <c r="K18" s="277"/>
    </row>
    <row r="19" spans="6:11" customFormat="1" ht="27" thickBot="1" x14ac:dyDescent="0.35">
      <c r="F19" s="313" t="s">
        <v>137</v>
      </c>
      <c r="G19" s="124" t="s">
        <v>138</v>
      </c>
      <c r="H19" s="125" t="s">
        <v>139</v>
      </c>
      <c r="I19" s="120"/>
      <c r="J19" s="121"/>
      <c r="K19" s="277"/>
    </row>
    <row r="20" spans="6:11" customFormat="1" ht="15" thickBot="1" x14ac:dyDescent="0.35">
      <c r="F20" s="314" t="s">
        <v>153</v>
      </c>
      <c r="G20" s="127">
        <v>0.5</v>
      </c>
      <c r="H20" s="128">
        <v>0.5</v>
      </c>
      <c r="I20" s="120" t="s">
        <v>425</v>
      </c>
      <c r="J20" s="129">
        <f>G20*I20/1000</f>
        <v>0.25</v>
      </c>
      <c r="K20" s="277"/>
    </row>
    <row r="21" spans="6:11" customFormat="1" ht="15" thickBot="1" x14ac:dyDescent="0.35">
      <c r="F21" s="314" t="s">
        <v>155</v>
      </c>
      <c r="G21" s="127">
        <v>54</v>
      </c>
      <c r="H21" s="128">
        <v>54</v>
      </c>
      <c r="I21" s="120"/>
      <c r="J21" s="121"/>
      <c r="K21" s="277"/>
    </row>
    <row r="22" spans="6:11" customFormat="1" x14ac:dyDescent="0.3">
      <c r="F22" s="315"/>
      <c r="G22" s="131"/>
      <c r="H22" s="131"/>
      <c r="I22" s="120"/>
      <c r="J22" s="121"/>
      <c r="K22" s="277"/>
    </row>
    <row r="23" spans="6:11" customFormat="1" ht="18" x14ac:dyDescent="0.3">
      <c r="F23" s="316" t="s">
        <v>156</v>
      </c>
      <c r="G23" s="119"/>
      <c r="H23" s="119"/>
      <c r="I23" s="120"/>
      <c r="J23" s="133">
        <f>J27+J28+J29</f>
        <v>2.5405000000000002</v>
      </c>
      <c r="K23" s="277"/>
    </row>
    <row r="24" spans="6:11" customFormat="1" x14ac:dyDescent="0.3">
      <c r="F24" s="613" t="s">
        <v>151</v>
      </c>
      <c r="G24" s="613"/>
      <c r="H24" s="613"/>
      <c r="I24" s="613"/>
      <c r="J24" s="613"/>
      <c r="K24" s="277"/>
    </row>
    <row r="25" spans="6:11" customFormat="1" ht="16.2" thickBot="1" x14ac:dyDescent="0.35">
      <c r="F25" s="312" t="s">
        <v>136</v>
      </c>
      <c r="G25" s="119"/>
      <c r="H25" s="119"/>
      <c r="I25" s="120"/>
      <c r="J25" s="121"/>
      <c r="K25" s="277"/>
    </row>
    <row r="26" spans="6:11" customFormat="1" ht="27" thickBot="1" x14ac:dyDescent="0.35">
      <c r="F26" s="313" t="s">
        <v>137</v>
      </c>
      <c r="G26" s="124" t="s">
        <v>138</v>
      </c>
      <c r="H26" s="125" t="s">
        <v>139</v>
      </c>
      <c r="I26" s="120"/>
      <c r="J26" s="121"/>
      <c r="K26" s="277"/>
    </row>
    <row r="27" spans="6:11" customFormat="1" ht="15" thickBot="1" x14ac:dyDescent="0.35">
      <c r="F27" s="314" t="s">
        <v>157</v>
      </c>
      <c r="G27" s="134" t="s">
        <v>147</v>
      </c>
      <c r="H27" s="128">
        <v>45</v>
      </c>
      <c r="I27" s="120"/>
      <c r="J27" s="135">
        <f>J20</f>
        <v>0.25</v>
      </c>
      <c r="K27" s="277"/>
    </row>
    <row r="28" spans="6:11" customFormat="1" ht="15" thickBot="1" x14ac:dyDescent="0.35">
      <c r="F28" s="314" t="s">
        <v>158</v>
      </c>
      <c r="G28" s="127">
        <v>13.5</v>
      </c>
      <c r="H28" s="128">
        <v>13.5</v>
      </c>
      <c r="I28" s="120" t="s">
        <v>419</v>
      </c>
      <c r="J28" s="135">
        <f>G28*I28/1000</f>
        <v>0.74250000000000005</v>
      </c>
      <c r="K28" s="277"/>
    </row>
    <row r="29" spans="6:11" customFormat="1" ht="15" thickBot="1" x14ac:dyDescent="0.35">
      <c r="F29" s="314" t="s">
        <v>160</v>
      </c>
      <c r="G29" s="127">
        <v>7.2</v>
      </c>
      <c r="H29" s="128">
        <v>6.3</v>
      </c>
      <c r="I29" s="120" t="s">
        <v>420</v>
      </c>
      <c r="J29" s="135">
        <f>G29*I29/1000</f>
        <v>1.548</v>
      </c>
      <c r="K29" s="277"/>
    </row>
    <row r="30" spans="6:11" customFormat="1" ht="15" thickBot="1" x14ac:dyDescent="0.35">
      <c r="F30" s="314" t="s">
        <v>155</v>
      </c>
      <c r="G30" s="127">
        <v>135</v>
      </c>
      <c r="H30" s="128">
        <v>135</v>
      </c>
      <c r="I30" s="120"/>
      <c r="J30" s="121"/>
      <c r="K30" s="277"/>
    </row>
    <row r="31" spans="6:11" customFormat="1" x14ac:dyDescent="0.3">
      <c r="F31" s="317"/>
      <c r="G31" s="137"/>
      <c r="H31" s="137"/>
      <c r="I31" s="120"/>
      <c r="J31" s="129"/>
      <c r="K31" s="277"/>
    </row>
    <row r="32" spans="6:11" customFormat="1" x14ac:dyDescent="0.3">
      <c r="F32" s="318" t="s">
        <v>58</v>
      </c>
      <c r="G32" s="139">
        <v>60</v>
      </c>
      <c r="H32" s="139">
        <v>60</v>
      </c>
      <c r="I32" s="120" t="s">
        <v>421</v>
      </c>
      <c r="J32" s="129">
        <f>G32*I32/1000</f>
        <v>2.7324000000000002</v>
      </c>
      <c r="K32" s="278">
        <f>J32</f>
        <v>2.7324000000000002</v>
      </c>
    </row>
    <row r="34" spans="6:11" customFormat="1" ht="16.2" thickBot="1" x14ac:dyDescent="0.35">
      <c r="F34" s="319" t="s">
        <v>245</v>
      </c>
      <c r="K34" s="279">
        <f>J36+J37+J39+J40</f>
        <v>11.853</v>
      </c>
    </row>
    <row r="35" spans="6:11" customFormat="1" ht="28.2" thickBot="1" x14ac:dyDescent="0.35">
      <c r="F35" s="106" t="s">
        <v>137</v>
      </c>
      <c r="G35" s="106" t="s">
        <v>138</v>
      </c>
      <c r="H35" s="107" t="s">
        <v>139</v>
      </c>
      <c r="K35" s="275"/>
    </row>
    <row r="36" spans="6:11" customFormat="1" ht="15" thickBot="1" x14ac:dyDescent="0.35">
      <c r="F36" s="383" t="s">
        <v>246</v>
      </c>
      <c r="G36" s="111">
        <v>67.8</v>
      </c>
      <c r="H36" s="112">
        <v>57.6</v>
      </c>
      <c r="I36">
        <v>90</v>
      </c>
      <c r="J36">
        <f>G36*I36/1000</f>
        <v>6.1020000000000003</v>
      </c>
      <c r="K36" s="275"/>
    </row>
    <row r="37" spans="6:11" customFormat="1" ht="15" thickBot="1" x14ac:dyDescent="0.35">
      <c r="F37" s="383" t="s">
        <v>247</v>
      </c>
      <c r="G37" s="111">
        <v>52.6</v>
      </c>
      <c r="H37" s="112">
        <v>42</v>
      </c>
      <c r="I37">
        <v>85</v>
      </c>
      <c r="J37">
        <f t="shared" ref="J37:J40" si="0">G37*I37/1000</f>
        <v>4.4710000000000001</v>
      </c>
      <c r="K37" s="275"/>
    </row>
    <row r="38" spans="6:11" customFormat="1" ht="15" thickBot="1" x14ac:dyDescent="0.35">
      <c r="F38" s="383" t="s">
        <v>248</v>
      </c>
      <c r="G38" s="111">
        <v>18</v>
      </c>
      <c r="H38" s="112">
        <v>14.4</v>
      </c>
      <c r="K38" s="275"/>
    </row>
    <row r="39" spans="6:11" customFormat="1" ht="15" thickBot="1" x14ac:dyDescent="0.35">
      <c r="F39" s="383" t="s">
        <v>249</v>
      </c>
      <c r="G39" s="111">
        <v>17.2</v>
      </c>
      <c r="H39" s="112">
        <v>14.4</v>
      </c>
      <c r="I39">
        <v>20</v>
      </c>
      <c r="J39">
        <f t="shared" si="0"/>
        <v>0.34399999999999997</v>
      </c>
      <c r="K39" s="275"/>
    </row>
    <row r="40" spans="6:11" customFormat="1" ht="15" thickBot="1" x14ac:dyDescent="0.35">
      <c r="F40" s="383" t="s">
        <v>250</v>
      </c>
      <c r="G40" s="111">
        <v>7.2</v>
      </c>
      <c r="H40" s="112">
        <v>7.2</v>
      </c>
      <c r="I40">
        <v>130</v>
      </c>
      <c r="J40">
        <f t="shared" si="0"/>
        <v>0.93600000000000005</v>
      </c>
      <c r="K40" s="275"/>
    </row>
    <row r="42" spans="6:11" customFormat="1" ht="24.6" x14ac:dyDescent="0.3">
      <c r="F42" s="302" t="s">
        <v>251</v>
      </c>
      <c r="K42" s="279">
        <f>J45+J48+J51+J52+J53+J58+J59</f>
        <v>4.5905000000000005</v>
      </c>
    </row>
    <row r="43" spans="6:11" customFormat="1" ht="15" thickBot="1" x14ac:dyDescent="0.35">
      <c r="F43" s="322" t="s">
        <v>252</v>
      </c>
      <c r="K43" s="275"/>
    </row>
    <row r="44" spans="6:11" customFormat="1" ht="15" thickBot="1" x14ac:dyDescent="0.35">
      <c r="F44" s="323" t="s">
        <v>137</v>
      </c>
      <c r="G44" s="249" t="s">
        <v>138</v>
      </c>
      <c r="H44" s="250" t="s">
        <v>139</v>
      </c>
      <c r="K44" s="275"/>
    </row>
    <row r="45" spans="6:11" customFormat="1" ht="15" thickBot="1" x14ac:dyDescent="0.35">
      <c r="F45" s="321" t="s">
        <v>253</v>
      </c>
      <c r="G45" s="251">
        <v>100</v>
      </c>
      <c r="H45" s="252">
        <v>75</v>
      </c>
      <c r="I45">
        <v>35</v>
      </c>
      <c r="J45">
        <f>G45*I45/1000</f>
        <v>3.5</v>
      </c>
      <c r="K45" s="275"/>
    </row>
    <row r="46" spans="6:11" customFormat="1" ht="15" thickBot="1" x14ac:dyDescent="0.35">
      <c r="F46" s="321" t="s">
        <v>254</v>
      </c>
      <c r="G46" s="251">
        <v>2</v>
      </c>
      <c r="H46" s="252">
        <v>2</v>
      </c>
      <c r="K46" s="275"/>
    </row>
    <row r="47" spans="6:11" customFormat="1" ht="15" thickBot="1" x14ac:dyDescent="0.35">
      <c r="F47" s="321" t="s">
        <v>255</v>
      </c>
      <c r="G47" s="251">
        <v>2</v>
      </c>
      <c r="H47" s="252">
        <v>2</v>
      </c>
      <c r="K47" s="275"/>
    </row>
    <row r="48" spans="6:11" customFormat="1" ht="15" thickBot="1" x14ac:dyDescent="0.35">
      <c r="F48" s="321" t="s">
        <v>256</v>
      </c>
      <c r="G48" s="251">
        <v>2</v>
      </c>
      <c r="H48" s="252">
        <v>2</v>
      </c>
      <c r="I48">
        <v>58</v>
      </c>
      <c r="J48">
        <f>G48*I48/1000</f>
        <v>0.11600000000000001</v>
      </c>
      <c r="K48" s="275"/>
    </row>
    <row r="49" spans="6:11" customFormat="1" ht="15" thickBot="1" x14ac:dyDescent="0.35">
      <c r="F49" s="321" t="s">
        <v>257</v>
      </c>
      <c r="G49" s="253" t="s">
        <v>147</v>
      </c>
      <c r="H49" s="252">
        <v>2</v>
      </c>
      <c r="K49" s="275"/>
    </row>
    <row r="50" spans="6:11" customFormat="1" ht="29.4" thickBot="1" x14ac:dyDescent="0.35">
      <c r="F50" s="321" t="s">
        <v>258</v>
      </c>
      <c r="G50" s="251">
        <v>2</v>
      </c>
      <c r="H50" s="252">
        <v>2</v>
      </c>
      <c r="K50" s="275"/>
    </row>
    <row r="51" spans="6:11" customFormat="1" ht="15" thickBot="1" x14ac:dyDescent="0.35">
      <c r="F51" s="321" t="s">
        <v>259</v>
      </c>
      <c r="G51" s="251">
        <v>12.5</v>
      </c>
      <c r="H51" s="252">
        <v>10</v>
      </c>
      <c r="I51">
        <v>30</v>
      </c>
      <c r="J51">
        <f>G51*I51/1000</f>
        <v>0.375</v>
      </c>
      <c r="K51" s="275"/>
    </row>
    <row r="52" spans="6:11" customFormat="1" ht="15" thickBot="1" x14ac:dyDescent="0.35">
      <c r="F52" s="321" t="s">
        <v>260</v>
      </c>
      <c r="G52" s="251">
        <v>12</v>
      </c>
      <c r="H52" s="252">
        <v>10</v>
      </c>
      <c r="I52">
        <v>20</v>
      </c>
      <c r="J52">
        <f>G52*I52/1000</f>
        <v>0.24</v>
      </c>
      <c r="K52" s="275"/>
    </row>
    <row r="53" spans="6:11" customFormat="1" ht="15" thickBot="1" x14ac:dyDescent="0.35">
      <c r="F53" s="321" t="s">
        <v>250</v>
      </c>
      <c r="G53" s="251">
        <v>2.5</v>
      </c>
      <c r="H53" s="252">
        <v>2.5</v>
      </c>
      <c r="I53">
        <v>130</v>
      </c>
      <c r="J53">
        <f>G53*I53/1000</f>
        <v>0.32500000000000001</v>
      </c>
      <c r="K53" s="275"/>
    </row>
    <row r="54" spans="6:11" customFormat="1" ht="15" thickBot="1" x14ac:dyDescent="0.35">
      <c r="F54" s="321" t="s">
        <v>261</v>
      </c>
      <c r="G54" s="253" t="s">
        <v>147</v>
      </c>
      <c r="H54" s="252">
        <v>175</v>
      </c>
      <c r="K54" s="275"/>
    </row>
    <row r="55" spans="6:11" customFormat="1" ht="15" thickBot="1" x14ac:dyDescent="0.35">
      <c r="F55" s="321" t="s">
        <v>262</v>
      </c>
      <c r="G55" s="251">
        <v>175</v>
      </c>
      <c r="H55" s="252">
        <v>175</v>
      </c>
      <c r="K55" s="275"/>
    </row>
    <row r="56" spans="6:11" customFormat="1" ht="15" thickBot="1" x14ac:dyDescent="0.35">
      <c r="F56" s="321" t="s">
        <v>263</v>
      </c>
      <c r="G56" s="251">
        <v>175</v>
      </c>
      <c r="H56" s="252">
        <v>175</v>
      </c>
      <c r="K56" s="275"/>
    </row>
    <row r="57" spans="6:11" customFormat="1" ht="15" thickBot="1" x14ac:dyDescent="0.35">
      <c r="F57" s="321" t="s">
        <v>145</v>
      </c>
      <c r="G57" s="251">
        <v>175</v>
      </c>
      <c r="H57" s="252">
        <v>175</v>
      </c>
      <c r="K57" s="275"/>
    </row>
    <row r="58" spans="6:11" customFormat="1" ht="15" thickBot="1" x14ac:dyDescent="0.35">
      <c r="F58" s="321" t="s">
        <v>264</v>
      </c>
      <c r="G58" s="251">
        <v>0.01</v>
      </c>
      <c r="H58" s="252">
        <v>0.01</v>
      </c>
      <c r="I58" s="92">
        <v>900</v>
      </c>
      <c r="J58">
        <f>G58*I58/1000</f>
        <v>8.9999999999999993E-3</v>
      </c>
      <c r="K58" s="275"/>
    </row>
    <row r="59" spans="6:11" customFormat="1" ht="15" thickBot="1" x14ac:dyDescent="0.35">
      <c r="F59" s="321" t="s">
        <v>265</v>
      </c>
      <c r="G59" s="251">
        <v>1.5</v>
      </c>
      <c r="H59" s="252">
        <v>1.5</v>
      </c>
      <c r="I59">
        <v>17</v>
      </c>
      <c r="J59">
        <f>G59*I59/1000</f>
        <v>2.5499999999999998E-2</v>
      </c>
      <c r="K59" s="275"/>
    </row>
    <row r="61" spans="6:11" customFormat="1" ht="24.6" x14ac:dyDescent="0.3">
      <c r="F61" s="302" t="s">
        <v>266</v>
      </c>
      <c r="K61" s="279">
        <f>J68+J71</f>
        <v>12.321</v>
      </c>
    </row>
    <row r="62" spans="6:11" customFormat="1" x14ac:dyDescent="0.3">
      <c r="F62" s="324" t="s">
        <v>267</v>
      </c>
      <c r="K62" s="275"/>
    </row>
    <row r="63" spans="6:11" customFormat="1" x14ac:dyDescent="0.3">
      <c r="F63" s="324" t="s">
        <v>166</v>
      </c>
      <c r="K63" s="275"/>
    </row>
    <row r="65" spans="6:11" customFormat="1" x14ac:dyDescent="0.3">
      <c r="F65" s="325" t="s">
        <v>167</v>
      </c>
      <c r="K65" s="275"/>
    </row>
    <row r="66" spans="6:11" customFormat="1" ht="15" thickBot="1" x14ac:dyDescent="0.35">
      <c r="F66" s="322" t="s">
        <v>268</v>
      </c>
      <c r="K66" s="275"/>
    </row>
    <row r="67" spans="6:11" customFormat="1" ht="15" thickBot="1" x14ac:dyDescent="0.35">
      <c r="F67" s="323" t="s">
        <v>137</v>
      </c>
      <c r="G67" s="249" t="s">
        <v>138</v>
      </c>
      <c r="H67" s="250" t="s">
        <v>139</v>
      </c>
      <c r="K67" s="275"/>
    </row>
    <row r="68" spans="6:11" customFormat="1" ht="15" thickBot="1" x14ac:dyDescent="0.35">
      <c r="F68" s="321" t="s">
        <v>269</v>
      </c>
      <c r="G68" s="251">
        <v>82.8</v>
      </c>
      <c r="H68" s="252">
        <v>82.8</v>
      </c>
      <c r="I68">
        <v>95</v>
      </c>
      <c r="J68">
        <f>G68*I68/1000</f>
        <v>7.8659999999999997</v>
      </c>
      <c r="K68" s="275"/>
    </row>
    <row r="69" spans="6:11" customFormat="1" ht="15" thickBot="1" x14ac:dyDescent="0.35">
      <c r="F69" s="321" t="s">
        <v>155</v>
      </c>
      <c r="G69" s="251">
        <v>122</v>
      </c>
      <c r="H69" s="252">
        <v>122</v>
      </c>
      <c r="K69" s="275"/>
    </row>
    <row r="70" spans="6:11" customFormat="1" ht="15" thickBot="1" x14ac:dyDescent="0.35">
      <c r="F70" s="326" t="s">
        <v>270</v>
      </c>
      <c r="G70" s="253" t="s">
        <v>147</v>
      </c>
      <c r="H70" s="257">
        <v>173</v>
      </c>
      <c r="K70" s="275"/>
    </row>
    <row r="71" spans="6:11" customFormat="1" ht="15" thickBot="1" x14ac:dyDescent="0.35">
      <c r="F71" s="321" t="s">
        <v>148</v>
      </c>
      <c r="G71" s="251">
        <v>8.1</v>
      </c>
      <c r="H71" s="252">
        <v>8.1</v>
      </c>
      <c r="I71">
        <v>550</v>
      </c>
      <c r="J71">
        <f>G71*I71/1000</f>
        <v>4.4550000000000001</v>
      </c>
      <c r="K71" s="275"/>
    </row>
    <row r="73" spans="6:11" customFormat="1" ht="28.8" x14ac:dyDescent="0.3">
      <c r="F73" s="327" t="s">
        <v>271</v>
      </c>
      <c r="K73" s="279">
        <f>J81+J84+J85+J87+J89</f>
        <v>36.255896</v>
      </c>
    </row>
    <row r="74" spans="6:11" customFormat="1" x14ac:dyDescent="0.3">
      <c r="F74" s="328" t="s">
        <v>272</v>
      </c>
      <c r="K74" s="275"/>
    </row>
    <row r="75" spans="6:11" customFormat="1" x14ac:dyDescent="0.3">
      <c r="F75" s="328" t="s">
        <v>166</v>
      </c>
      <c r="K75" s="275"/>
    </row>
    <row r="77" spans="6:11" customFormat="1" x14ac:dyDescent="0.3">
      <c r="F77" s="325" t="s">
        <v>167</v>
      </c>
      <c r="K77" s="275"/>
    </row>
    <row r="78" spans="6:11" customFormat="1" ht="15.6" thickBot="1" x14ac:dyDescent="0.35">
      <c r="F78" s="329" t="s">
        <v>273</v>
      </c>
      <c r="K78" s="275"/>
    </row>
    <row r="79" spans="6:11" customFormat="1" ht="28.2" thickBot="1" x14ac:dyDescent="0.35">
      <c r="F79" s="320" t="s">
        <v>137</v>
      </c>
      <c r="G79" s="106" t="s">
        <v>138</v>
      </c>
      <c r="H79" s="107" t="s">
        <v>139</v>
      </c>
      <c r="K79" s="275"/>
    </row>
    <row r="80" spans="6:11" customFormat="1" ht="15" thickBot="1" x14ac:dyDescent="0.35">
      <c r="F80" s="321" t="s">
        <v>274</v>
      </c>
      <c r="G80" s="111">
        <v>100</v>
      </c>
      <c r="H80" s="112">
        <v>73.8</v>
      </c>
      <c r="K80" s="275"/>
    </row>
    <row r="81" spans="6:11" customFormat="1" ht="15" thickBot="1" x14ac:dyDescent="0.35">
      <c r="F81" s="321" t="s">
        <v>275</v>
      </c>
      <c r="G81" s="111">
        <v>87.5</v>
      </c>
      <c r="H81" s="112">
        <v>73.8</v>
      </c>
      <c r="I81">
        <v>330</v>
      </c>
      <c r="J81">
        <f>G81*I81/1000</f>
        <v>28.875</v>
      </c>
      <c r="K81" s="275"/>
    </row>
    <row r="82" spans="6:11" customFormat="1" ht="15" thickBot="1" x14ac:dyDescent="0.35">
      <c r="F82" s="321" t="s">
        <v>276</v>
      </c>
      <c r="G82" s="111">
        <v>113</v>
      </c>
      <c r="H82" s="112">
        <v>73.8</v>
      </c>
      <c r="K82" s="275"/>
    </row>
    <row r="83" spans="6:11" customFormat="1" ht="15" thickBot="1" x14ac:dyDescent="0.35">
      <c r="F83" s="330" t="s">
        <v>277</v>
      </c>
      <c r="G83" s="116" t="s">
        <v>147</v>
      </c>
      <c r="H83" s="258" t="s">
        <v>147</v>
      </c>
      <c r="K83" s="275"/>
    </row>
    <row r="84" spans="6:11" customFormat="1" ht="29.4" thickBot="1" x14ac:dyDescent="0.35">
      <c r="F84" s="321" t="s">
        <v>278</v>
      </c>
      <c r="G84" s="111">
        <v>17.5</v>
      </c>
      <c r="H84" s="259">
        <v>17.5</v>
      </c>
      <c r="I84">
        <v>45.54</v>
      </c>
      <c r="J84">
        <f>G84*I84/1000</f>
        <v>0.79694999999999994</v>
      </c>
      <c r="K84" s="275"/>
    </row>
    <row r="85" spans="6:11" customFormat="1" ht="29.4" thickBot="1" x14ac:dyDescent="0.35">
      <c r="F85" s="321" t="s">
        <v>279</v>
      </c>
      <c r="G85" s="111">
        <v>23.8</v>
      </c>
      <c r="H85" s="112">
        <v>23.8</v>
      </c>
      <c r="I85">
        <v>48.17</v>
      </c>
      <c r="J85">
        <f>G85*I85/1000</f>
        <v>1.1464460000000001</v>
      </c>
      <c r="K85" s="275"/>
    </row>
    <row r="86" spans="6:11" customFormat="1" ht="15" thickBot="1" x14ac:dyDescent="0.35">
      <c r="F86" s="321" t="s">
        <v>145</v>
      </c>
      <c r="G86" s="111">
        <v>23.8</v>
      </c>
      <c r="H86" s="112">
        <v>23.8</v>
      </c>
      <c r="K86" s="275"/>
    </row>
    <row r="87" spans="6:11" customFormat="1" ht="15" thickBot="1" x14ac:dyDescent="0.35">
      <c r="F87" s="321" t="s">
        <v>280</v>
      </c>
      <c r="G87" s="111">
        <v>10</v>
      </c>
      <c r="H87" s="112">
        <v>10</v>
      </c>
      <c r="I87">
        <v>200</v>
      </c>
      <c r="J87">
        <f>G87*I87/1000</f>
        <v>2</v>
      </c>
      <c r="K87" s="275"/>
    </row>
    <row r="88" spans="6:11" customFormat="1" ht="15" thickBot="1" x14ac:dyDescent="0.35">
      <c r="F88" s="330" t="s">
        <v>281</v>
      </c>
      <c r="G88" s="116" t="s">
        <v>147</v>
      </c>
      <c r="H88" s="117">
        <v>124</v>
      </c>
      <c r="K88" s="275"/>
    </row>
    <row r="89" spans="6:11" customFormat="1" ht="15" thickBot="1" x14ac:dyDescent="0.35">
      <c r="F89" s="321" t="s">
        <v>148</v>
      </c>
      <c r="G89" s="111">
        <v>6.25</v>
      </c>
      <c r="H89" s="112">
        <v>6.25</v>
      </c>
      <c r="I89">
        <v>550</v>
      </c>
      <c r="J89">
        <f>G89*I89/1000</f>
        <v>3.4375</v>
      </c>
      <c r="K89" s="275"/>
    </row>
    <row r="91" spans="6:11" customFormat="1" x14ac:dyDescent="0.3">
      <c r="F91" s="303" t="s">
        <v>282</v>
      </c>
      <c r="G91" s="159">
        <v>200</v>
      </c>
      <c r="H91" s="159"/>
      <c r="I91">
        <v>44</v>
      </c>
      <c r="K91" s="279">
        <f>G91*I91/1000</f>
        <v>8.8000000000000007</v>
      </c>
    </row>
    <row r="93" spans="6:11" customFormat="1" x14ac:dyDescent="0.3">
      <c r="F93" s="303" t="s">
        <v>14</v>
      </c>
      <c r="G93">
        <v>80</v>
      </c>
      <c r="I93">
        <v>29.72</v>
      </c>
      <c r="K93" s="279">
        <f>G93*I93/1000</f>
        <v>2.3775999999999997</v>
      </c>
    </row>
    <row r="95" spans="6:11" customFormat="1" x14ac:dyDescent="0.3">
      <c r="F95" s="303" t="s">
        <v>321</v>
      </c>
      <c r="G95">
        <v>250</v>
      </c>
      <c r="I95">
        <v>165</v>
      </c>
      <c r="K95" s="279">
        <f>G95*I95/1000</f>
        <v>41.25</v>
      </c>
    </row>
    <row r="97" spans="5:11" s="272" customFormat="1" x14ac:dyDescent="0.3">
      <c r="E97" s="331"/>
      <c r="F97" s="331" t="s">
        <v>163</v>
      </c>
      <c r="K97" s="280">
        <f>K106+K118+K121+K134+K142+K151+K168+K181+K195+K197+K198</f>
        <v>177.16469399999997</v>
      </c>
    </row>
    <row r="99" spans="5:11" ht="29.4" x14ac:dyDescent="0.3">
      <c r="F99" s="305" t="s">
        <v>205</v>
      </c>
      <c r="I99" s="96"/>
      <c r="K99" s="277"/>
    </row>
    <row r="100" spans="5:11" x14ac:dyDescent="0.3">
      <c r="F100" s="332" t="s">
        <v>129</v>
      </c>
      <c r="I100" s="96"/>
      <c r="K100" s="277"/>
    </row>
    <row r="101" spans="5:11" x14ac:dyDescent="0.3">
      <c r="F101" s="310"/>
      <c r="I101" s="96"/>
      <c r="K101" s="277"/>
    </row>
    <row r="102" spans="5:11" x14ac:dyDescent="0.3">
      <c r="F102" s="333" t="s">
        <v>130</v>
      </c>
      <c r="I102" s="96"/>
      <c r="K102" s="277"/>
    </row>
    <row r="103" spans="5:11" x14ac:dyDescent="0.3">
      <c r="F103" s="334" t="s">
        <v>131</v>
      </c>
      <c r="I103" s="96"/>
      <c r="K103" s="277"/>
    </row>
    <row r="104" spans="5:11" x14ac:dyDescent="0.3">
      <c r="F104" s="334" t="s">
        <v>132</v>
      </c>
      <c r="I104" s="96"/>
      <c r="K104" s="277"/>
    </row>
    <row r="105" spans="5:11" x14ac:dyDescent="0.3">
      <c r="F105" s="332" t="s">
        <v>206</v>
      </c>
      <c r="I105" s="96"/>
      <c r="K105" s="277"/>
    </row>
    <row r="106" spans="5:11" ht="16.2" thickBot="1" x14ac:dyDescent="0.35">
      <c r="F106" s="306" t="s">
        <v>136</v>
      </c>
      <c r="I106" s="96"/>
      <c r="J106" s="158"/>
      <c r="K106" s="278">
        <f>J108+J109+J110+J111+J112+J113+J114+J115+J116</f>
        <v>56.014043999999984</v>
      </c>
    </row>
    <row r="107" spans="5:11" ht="28.2" thickBot="1" x14ac:dyDescent="0.35">
      <c r="F107" s="307" t="s">
        <v>137</v>
      </c>
      <c r="G107" s="106" t="s">
        <v>138</v>
      </c>
      <c r="H107" s="107" t="s">
        <v>139</v>
      </c>
      <c r="I107" s="211" t="s">
        <v>140</v>
      </c>
      <c r="J107" s="212" t="s">
        <v>141</v>
      </c>
      <c r="K107" s="277"/>
    </row>
    <row r="108" spans="5:11" ht="15" thickBot="1" x14ac:dyDescent="0.35">
      <c r="F108" s="335" t="s">
        <v>168</v>
      </c>
      <c r="G108" s="111">
        <v>188</v>
      </c>
      <c r="H108" s="112">
        <v>186</v>
      </c>
      <c r="I108" s="214">
        <v>239.45</v>
      </c>
      <c r="J108" s="215">
        <f>I108*G108/1000</f>
        <v>45.016599999999997</v>
      </c>
      <c r="K108" s="277"/>
    </row>
    <row r="109" spans="5:11" ht="15" thickBot="1" x14ac:dyDescent="0.35">
      <c r="F109" s="335" t="s">
        <v>169</v>
      </c>
      <c r="G109" s="111">
        <v>12.9</v>
      </c>
      <c r="H109" s="112">
        <v>12.9</v>
      </c>
      <c r="I109" s="142">
        <v>40</v>
      </c>
      <c r="J109" s="215">
        <f t="shared" ref="J109:J111" si="1">I109*G109/1000</f>
        <v>0.51600000000000001</v>
      </c>
      <c r="K109" s="277"/>
    </row>
    <row r="110" spans="5:11" ht="15" thickBot="1" x14ac:dyDescent="0.35">
      <c r="F110" s="335" t="s">
        <v>155</v>
      </c>
      <c r="G110" s="111">
        <v>48</v>
      </c>
      <c r="H110" s="112">
        <v>48</v>
      </c>
      <c r="I110" s="113"/>
      <c r="J110" s="215">
        <f t="shared" si="1"/>
        <v>0</v>
      </c>
      <c r="K110" s="277"/>
    </row>
    <row r="111" spans="5:11" ht="29.4" thickBot="1" x14ac:dyDescent="0.35">
      <c r="F111" s="335" t="s">
        <v>207</v>
      </c>
      <c r="G111" s="111">
        <v>48</v>
      </c>
      <c r="H111" s="112">
        <v>48</v>
      </c>
      <c r="I111" s="156">
        <v>48.17</v>
      </c>
      <c r="J111" s="215">
        <f t="shared" si="1"/>
        <v>2.31216</v>
      </c>
      <c r="K111" s="277"/>
    </row>
    <row r="112" spans="5:11" ht="15" thickBot="1" x14ac:dyDescent="0.35">
      <c r="F112" s="335" t="s">
        <v>142</v>
      </c>
      <c r="G112" s="111">
        <v>6</v>
      </c>
      <c r="H112" s="112">
        <v>6</v>
      </c>
      <c r="I112" s="156">
        <v>175</v>
      </c>
      <c r="J112" s="215">
        <f>G112*I112/1000</f>
        <v>1.05</v>
      </c>
      <c r="K112" s="277"/>
    </row>
    <row r="113" spans="5:11" ht="15" thickBot="1" x14ac:dyDescent="0.35">
      <c r="E113"/>
      <c r="F113" s="335" t="s">
        <v>158</v>
      </c>
      <c r="G113" s="111">
        <v>12.9</v>
      </c>
      <c r="H113" s="112">
        <v>12.9</v>
      </c>
      <c r="I113" s="156">
        <v>55</v>
      </c>
      <c r="J113" s="215">
        <f t="shared" ref="J113:J118" si="2">I113*G113/1000</f>
        <v>0.70950000000000002</v>
      </c>
      <c r="K113" s="277"/>
    </row>
    <row r="114" spans="5:11" ht="15" thickBot="1" x14ac:dyDescent="0.35">
      <c r="E114"/>
      <c r="F114" s="335" t="s">
        <v>208</v>
      </c>
      <c r="G114" s="111">
        <v>6.94</v>
      </c>
      <c r="H114" s="112">
        <v>6.94</v>
      </c>
      <c r="I114" s="156">
        <v>173.6</v>
      </c>
      <c r="J114" s="215">
        <f t="shared" si="2"/>
        <v>1.2047840000000001</v>
      </c>
      <c r="K114" s="277"/>
    </row>
    <row r="115" spans="5:11" ht="15" thickBot="1" x14ac:dyDescent="0.35">
      <c r="E115"/>
      <c r="F115" s="335" t="s">
        <v>209</v>
      </c>
      <c r="G115" s="111">
        <v>6.94</v>
      </c>
      <c r="H115" s="112">
        <v>6.94</v>
      </c>
      <c r="I115" s="156">
        <v>200</v>
      </c>
      <c r="J115" s="133">
        <f t="shared" si="2"/>
        <v>1.3879999999999999</v>
      </c>
      <c r="K115" s="277"/>
    </row>
    <row r="116" spans="5:11" ht="15" thickBot="1" x14ac:dyDescent="0.35">
      <c r="E116"/>
      <c r="F116" s="335" t="s">
        <v>148</v>
      </c>
      <c r="G116" s="111">
        <v>6.94</v>
      </c>
      <c r="H116" s="112">
        <v>6.94</v>
      </c>
      <c r="I116" s="113">
        <v>550</v>
      </c>
      <c r="J116" s="133">
        <f t="shared" si="2"/>
        <v>3.8170000000000002</v>
      </c>
      <c r="K116" s="277"/>
    </row>
    <row r="117" spans="5:11" x14ac:dyDescent="0.3">
      <c r="E117"/>
      <c r="F117" s="310"/>
      <c r="I117" s="96"/>
      <c r="K117" s="277"/>
    </row>
    <row r="118" spans="5:11" x14ac:dyDescent="0.3">
      <c r="E118"/>
      <c r="F118" s="336" t="s">
        <v>174</v>
      </c>
      <c r="G118" s="271">
        <v>40</v>
      </c>
      <c r="H118" s="283"/>
      <c r="I118" s="282">
        <v>146.80000000000001</v>
      </c>
      <c r="J118" s="133">
        <f t="shared" si="2"/>
        <v>5.8719999999999999</v>
      </c>
      <c r="K118" s="278">
        <f>J118</f>
        <v>5.8719999999999999</v>
      </c>
    </row>
    <row r="119" spans="5:11" x14ac:dyDescent="0.3">
      <c r="E119"/>
      <c r="F119" s="310"/>
      <c r="H119" s="159"/>
      <c r="I119" s="96"/>
      <c r="J119" s="158"/>
      <c r="K119" s="277"/>
    </row>
    <row r="120" spans="5:11" x14ac:dyDescent="0.3">
      <c r="E120"/>
      <c r="F120" s="310"/>
      <c r="I120" s="96"/>
      <c r="K120" s="277"/>
    </row>
    <row r="121" spans="5:11" ht="21" x14ac:dyDescent="0.3">
      <c r="E121"/>
      <c r="F121" s="337" t="s">
        <v>150</v>
      </c>
      <c r="G121" s="119"/>
      <c r="H121" s="119"/>
      <c r="I121" s="161"/>
      <c r="J121" s="129"/>
      <c r="K121" s="278">
        <f>J128+J130</f>
        <v>0.99250000000000005</v>
      </c>
    </row>
    <row r="122" spans="5:11" x14ac:dyDescent="0.3">
      <c r="E122"/>
      <c r="F122" s="338" t="s">
        <v>166</v>
      </c>
      <c r="G122" s="119"/>
      <c r="H122" s="119"/>
      <c r="I122" s="161"/>
      <c r="J122" s="121"/>
      <c r="K122" s="277"/>
    </row>
    <row r="123" spans="5:11" x14ac:dyDescent="0.3">
      <c r="E123"/>
      <c r="F123" s="216"/>
      <c r="G123" s="119"/>
      <c r="H123" s="119"/>
      <c r="I123" s="161"/>
      <c r="J123" s="121"/>
      <c r="K123" s="277"/>
    </row>
    <row r="124" spans="5:11" x14ac:dyDescent="0.3">
      <c r="E124"/>
      <c r="F124" s="339" t="s">
        <v>167</v>
      </c>
      <c r="G124" s="119"/>
      <c r="H124" s="119"/>
      <c r="I124" s="161"/>
      <c r="J124" s="121"/>
      <c r="K124" s="277"/>
    </row>
    <row r="125" spans="5:11" x14ac:dyDescent="0.3">
      <c r="E125"/>
      <c r="F125" s="340" t="s">
        <v>175</v>
      </c>
      <c r="G125" s="119"/>
      <c r="H125" s="119"/>
      <c r="I125" s="161"/>
      <c r="J125" s="121"/>
      <c r="K125" s="277"/>
    </row>
    <row r="126" spans="5:11" ht="15.6" x14ac:dyDescent="0.3">
      <c r="E126"/>
      <c r="F126" s="312" t="s">
        <v>152</v>
      </c>
      <c r="G126" s="119"/>
      <c r="H126" s="119"/>
      <c r="I126" s="161"/>
      <c r="J126" s="121"/>
      <c r="K126" s="277"/>
    </row>
    <row r="127" spans="5:11" ht="26.4" x14ac:dyDescent="0.3">
      <c r="E127"/>
      <c r="F127" s="341" t="s">
        <v>137</v>
      </c>
      <c r="G127" s="167" t="s">
        <v>138</v>
      </c>
      <c r="H127" s="167" t="s">
        <v>139</v>
      </c>
      <c r="I127" s="161"/>
      <c r="J127" s="121"/>
      <c r="K127" s="277"/>
    </row>
    <row r="128" spans="5:11" x14ac:dyDescent="0.3">
      <c r="E128"/>
      <c r="F128" s="342" t="s">
        <v>153</v>
      </c>
      <c r="G128" s="169">
        <v>0.5</v>
      </c>
      <c r="H128" s="169">
        <v>0.5</v>
      </c>
      <c r="I128" s="161" t="s">
        <v>425</v>
      </c>
      <c r="J128" s="129">
        <f>G128*I128/1000</f>
        <v>0.25</v>
      </c>
      <c r="K128" s="277"/>
    </row>
    <row r="129" spans="5:11" x14ac:dyDescent="0.3">
      <c r="E129"/>
      <c r="F129" s="342" t="s">
        <v>155</v>
      </c>
      <c r="G129" s="169">
        <v>54</v>
      </c>
      <c r="H129" s="169">
        <v>54</v>
      </c>
      <c r="I129" s="161"/>
      <c r="J129" s="121"/>
      <c r="K129" s="277"/>
    </row>
    <row r="130" spans="5:11" x14ac:dyDescent="0.3">
      <c r="E130"/>
      <c r="F130" s="342" t="s">
        <v>158</v>
      </c>
      <c r="G130" s="169">
        <v>13.5</v>
      </c>
      <c r="H130" s="169">
        <v>13.5</v>
      </c>
      <c r="I130" s="161" t="s">
        <v>419</v>
      </c>
      <c r="J130" s="129">
        <f>G130*I130/1000</f>
        <v>0.74250000000000005</v>
      </c>
      <c r="K130" s="277"/>
    </row>
    <row r="131" spans="5:11" x14ac:dyDescent="0.3">
      <c r="E131"/>
      <c r="F131" s="342" t="s">
        <v>155</v>
      </c>
      <c r="G131" s="169">
        <v>135</v>
      </c>
      <c r="H131" s="169">
        <v>135</v>
      </c>
      <c r="I131" s="161"/>
      <c r="J131" s="121"/>
      <c r="K131" s="277"/>
    </row>
    <row r="132" spans="5:11" x14ac:dyDescent="0.3">
      <c r="E132"/>
      <c r="F132" s="310"/>
      <c r="I132" s="96"/>
      <c r="K132" s="277"/>
    </row>
    <row r="133" spans="5:11" x14ac:dyDescent="0.3">
      <c r="E133"/>
      <c r="F133" s="310"/>
      <c r="I133" s="96"/>
      <c r="K133" s="277"/>
    </row>
    <row r="134" spans="5:11" ht="22.5" customHeight="1" x14ac:dyDescent="0.3">
      <c r="E134"/>
      <c r="F134" s="623" t="s">
        <v>199</v>
      </c>
      <c r="G134" s="623"/>
      <c r="H134" s="623"/>
      <c r="I134" s="623"/>
      <c r="J134" s="623"/>
      <c r="K134" s="278">
        <f>K137+K139</f>
        <v>8.9052500000000006</v>
      </c>
    </row>
    <row r="135" spans="5:11" ht="15" thickBot="1" x14ac:dyDescent="0.35">
      <c r="E135"/>
      <c r="F135" s="310"/>
      <c r="I135" s="96"/>
      <c r="K135" s="277"/>
    </row>
    <row r="136" spans="5:11" ht="28.8" thickBot="1" x14ac:dyDescent="0.35">
      <c r="E136"/>
      <c r="F136" s="207" t="s">
        <v>137</v>
      </c>
      <c r="G136" s="262" t="s">
        <v>138</v>
      </c>
      <c r="H136" s="263" t="s">
        <v>139</v>
      </c>
      <c r="I136" s="197"/>
      <c r="J136" s="135"/>
      <c r="K136" s="277"/>
    </row>
    <row r="137" spans="5:11" ht="15" thickBot="1" x14ac:dyDescent="0.35">
      <c r="E137"/>
      <c r="F137" s="195" t="s">
        <v>148</v>
      </c>
      <c r="G137" s="260">
        <v>12.5</v>
      </c>
      <c r="H137" s="261">
        <v>12.5</v>
      </c>
      <c r="I137" s="197">
        <v>550</v>
      </c>
      <c r="J137" s="135">
        <f>G137*I137/1000</f>
        <v>6.875</v>
      </c>
      <c r="K137" s="277">
        <f>J137</f>
        <v>6.875</v>
      </c>
    </row>
    <row r="138" spans="5:11" ht="15" thickBot="1" x14ac:dyDescent="0.35">
      <c r="E138"/>
      <c r="F138" s="195" t="s">
        <v>202</v>
      </c>
      <c r="G138" s="260">
        <v>12.5</v>
      </c>
      <c r="H138" s="261">
        <v>12.5</v>
      </c>
      <c r="I138" s="197"/>
      <c r="J138" s="135"/>
      <c r="K138" s="277"/>
    </row>
    <row r="139" spans="5:11" ht="15" thickBot="1" x14ac:dyDescent="0.35">
      <c r="E139"/>
      <c r="F139" s="195" t="s">
        <v>184</v>
      </c>
      <c r="G139" s="260">
        <v>37.5</v>
      </c>
      <c r="H139" s="260">
        <v>37.5</v>
      </c>
      <c r="I139" s="120" t="s">
        <v>426</v>
      </c>
      <c r="J139" s="135">
        <f>G139*I139/1000</f>
        <v>2.0302500000000001</v>
      </c>
      <c r="K139" s="277">
        <f>J139</f>
        <v>2.0302500000000001</v>
      </c>
    </row>
    <row r="140" spans="5:11" ht="15" thickBot="1" x14ac:dyDescent="0.35">
      <c r="E140"/>
      <c r="F140" s="195" t="s">
        <v>203</v>
      </c>
      <c r="G140" s="260">
        <v>37.5</v>
      </c>
      <c r="H140" s="260">
        <v>37.5</v>
      </c>
      <c r="I140" s="197"/>
      <c r="J140" s="135"/>
      <c r="K140" s="277"/>
    </row>
    <row r="142" spans="5:11" ht="17.399999999999999" x14ac:dyDescent="0.3">
      <c r="E142"/>
      <c r="F142" s="343" t="s">
        <v>283</v>
      </c>
      <c r="G142" s="84"/>
      <c r="H142" s="84"/>
      <c r="K142" s="279">
        <f>J147+J148</f>
        <v>11.7372</v>
      </c>
    </row>
    <row r="143" spans="5:11" x14ac:dyDescent="0.3">
      <c r="E143"/>
      <c r="F143" s="344"/>
      <c r="G143" s="84"/>
      <c r="H143" s="84"/>
    </row>
    <row r="144" spans="5:11" ht="31.5" customHeight="1" x14ac:dyDescent="0.3">
      <c r="E144"/>
      <c r="F144" s="345"/>
      <c r="G144" s="621" t="s">
        <v>285</v>
      </c>
      <c r="H144" s="621"/>
    </row>
    <row r="145" spans="5:11" ht="15.6" x14ac:dyDescent="0.3">
      <c r="E145"/>
      <c r="F145" s="346"/>
      <c r="G145" s="621" t="s">
        <v>286</v>
      </c>
      <c r="H145" s="621"/>
    </row>
    <row r="146" spans="5:11" ht="31.2" x14ac:dyDescent="0.3">
      <c r="E146"/>
      <c r="F146" s="345" t="s">
        <v>284</v>
      </c>
      <c r="G146" s="11" t="s">
        <v>138</v>
      </c>
      <c r="H146" s="11" t="s">
        <v>139</v>
      </c>
    </row>
    <row r="147" spans="5:11" ht="16.2" thickBot="1" x14ac:dyDescent="0.35">
      <c r="E147"/>
      <c r="F147" s="345" t="s">
        <v>287</v>
      </c>
      <c r="G147" s="384">
        <v>70.8</v>
      </c>
      <c r="H147" s="384">
        <v>60</v>
      </c>
      <c r="I147">
        <v>90</v>
      </c>
      <c r="J147">
        <f>G147*I147/1000</f>
        <v>6.3719999999999999</v>
      </c>
    </row>
    <row r="148" spans="5:11" ht="16.2" thickBot="1" x14ac:dyDescent="0.35">
      <c r="E148"/>
      <c r="F148" s="345" t="s">
        <v>320</v>
      </c>
      <c r="G148" s="384">
        <v>63.12</v>
      </c>
      <c r="H148" s="384">
        <v>60</v>
      </c>
      <c r="I148">
        <v>85</v>
      </c>
      <c r="J148">
        <f>G148*I148/1000</f>
        <v>5.3651999999999997</v>
      </c>
    </row>
    <row r="149" spans="5:11" ht="16.2" thickBot="1" x14ac:dyDescent="0.35">
      <c r="E149"/>
      <c r="F149" s="345" t="s">
        <v>288</v>
      </c>
      <c r="G149" s="385"/>
      <c r="H149" s="384">
        <v>120</v>
      </c>
    </row>
    <row r="151" spans="5:11" ht="24.6" x14ac:dyDescent="0.3">
      <c r="E151"/>
      <c r="F151" s="302" t="s">
        <v>110</v>
      </c>
      <c r="K151" s="279">
        <f>J158+J159+J160+J161+J162+J163</f>
        <v>5.9015000000000013</v>
      </c>
    </row>
    <row r="152" spans="5:11" x14ac:dyDescent="0.3">
      <c r="E152"/>
      <c r="F152" s="324" t="s">
        <v>267</v>
      </c>
    </row>
    <row r="153" spans="5:11" x14ac:dyDescent="0.3">
      <c r="E153"/>
      <c r="F153" s="324" t="s">
        <v>166</v>
      </c>
    </row>
    <row r="155" spans="5:11" x14ac:dyDescent="0.3">
      <c r="E155"/>
      <c r="F155" s="325" t="s">
        <v>167</v>
      </c>
    </row>
    <row r="156" spans="5:11" ht="15" thickBot="1" x14ac:dyDescent="0.35">
      <c r="E156"/>
      <c r="F156" s="322" t="s">
        <v>252</v>
      </c>
    </row>
    <row r="157" spans="5:11" ht="15" thickBot="1" x14ac:dyDescent="0.35">
      <c r="E157"/>
      <c r="F157" s="323" t="s">
        <v>137</v>
      </c>
      <c r="G157" s="249" t="s">
        <v>138</v>
      </c>
      <c r="H157" s="250" t="s">
        <v>139</v>
      </c>
    </row>
    <row r="158" spans="5:11" ht="15" thickBot="1" x14ac:dyDescent="0.35">
      <c r="E158"/>
      <c r="F158" s="321" t="s">
        <v>289</v>
      </c>
      <c r="G158" s="251">
        <v>62.5</v>
      </c>
      <c r="H158" s="252">
        <v>50</v>
      </c>
      <c r="I158">
        <v>45</v>
      </c>
      <c r="J158">
        <f>G158*I158/1000</f>
        <v>2.8125</v>
      </c>
    </row>
    <row r="159" spans="5:11" ht="15" thickBot="1" x14ac:dyDescent="0.35">
      <c r="E159"/>
      <c r="F159" s="321" t="s">
        <v>253</v>
      </c>
      <c r="G159" s="251">
        <v>40</v>
      </c>
      <c r="H159" s="252">
        <v>30</v>
      </c>
      <c r="I159">
        <v>35</v>
      </c>
      <c r="J159">
        <f t="shared" ref="J159:J163" si="3">G159*I159/1000</f>
        <v>1.4</v>
      </c>
    </row>
    <row r="160" spans="5:11" ht="15" thickBot="1" x14ac:dyDescent="0.35">
      <c r="F160" s="321" t="s">
        <v>259</v>
      </c>
      <c r="G160" s="251">
        <v>15.8</v>
      </c>
      <c r="H160" s="252">
        <v>12.5</v>
      </c>
      <c r="I160">
        <v>30</v>
      </c>
      <c r="J160">
        <f t="shared" si="3"/>
        <v>0.47399999999999998</v>
      </c>
    </row>
    <row r="161" spans="5:11" ht="15" thickBot="1" x14ac:dyDescent="0.35">
      <c r="F161" s="321" t="s">
        <v>260</v>
      </c>
      <c r="G161" s="251">
        <v>12</v>
      </c>
      <c r="H161" s="252">
        <v>10</v>
      </c>
      <c r="I161">
        <v>20</v>
      </c>
      <c r="J161">
        <f t="shared" si="3"/>
        <v>0.24</v>
      </c>
    </row>
    <row r="162" spans="5:11" ht="15" thickBot="1" x14ac:dyDescent="0.35">
      <c r="F162" s="321" t="s">
        <v>290</v>
      </c>
      <c r="G162" s="251">
        <v>2.5</v>
      </c>
      <c r="H162" s="252">
        <v>2.5</v>
      </c>
      <c r="I162">
        <v>130</v>
      </c>
      <c r="J162">
        <f t="shared" si="3"/>
        <v>0.32500000000000001</v>
      </c>
    </row>
    <row r="163" spans="5:11" ht="15" thickBot="1" x14ac:dyDescent="0.35">
      <c r="F163" s="321" t="s">
        <v>250</v>
      </c>
      <c r="G163" s="251">
        <v>5</v>
      </c>
      <c r="H163" s="252">
        <v>5</v>
      </c>
      <c r="I163">
        <v>130</v>
      </c>
      <c r="J163">
        <f t="shared" si="3"/>
        <v>0.65</v>
      </c>
    </row>
    <row r="164" spans="5:11" ht="15" thickBot="1" x14ac:dyDescent="0.35">
      <c r="F164" s="321" t="s">
        <v>291</v>
      </c>
      <c r="G164" s="251">
        <v>200</v>
      </c>
      <c r="H164" s="252">
        <v>200</v>
      </c>
    </row>
    <row r="165" spans="5:11" ht="15" thickBot="1" x14ac:dyDescent="0.35">
      <c r="F165" s="321" t="s">
        <v>263</v>
      </c>
      <c r="G165" s="251">
        <v>200</v>
      </c>
      <c r="H165" s="252">
        <v>200</v>
      </c>
    </row>
    <row r="166" spans="5:11" ht="15" thickBot="1" x14ac:dyDescent="0.35">
      <c r="F166" s="321" t="s">
        <v>145</v>
      </c>
      <c r="G166" s="251">
        <v>200</v>
      </c>
      <c r="H166" s="252">
        <v>200</v>
      </c>
    </row>
    <row r="168" spans="5:11" ht="15.6" x14ac:dyDescent="0.3">
      <c r="E168" s="347" t="s">
        <v>292</v>
      </c>
      <c r="F168" s="344"/>
      <c r="G168" s="84"/>
      <c r="H168" s="84"/>
      <c r="K168" s="279">
        <f>J171+J172+J174+J175+J176+J177+J178</f>
        <v>44.914400000000001</v>
      </c>
    </row>
    <row r="169" spans="5:11" x14ac:dyDescent="0.3">
      <c r="E169" s="348"/>
      <c r="F169" s="349" t="s">
        <v>137</v>
      </c>
      <c r="G169" s="268" t="s">
        <v>138</v>
      </c>
      <c r="H169" s="268" t="s">
        <v>139</v>
      </c>
    </row>
    <row r="170" spans="5:11" x14ac:dyDescent="0.3">
      <c r="E170" s="348"/>
      <c r="F170" s="418" t="s">
        <v>293</v>
      </c>
      <c r="G170" s="268">
        <v>196.6</v>
      </c>
      <c r="H170" s="268">
        <v>174.6</v>
      </c>
    </row>
    <row r="171" spans="5:11" x14ac:dyDescent="0.3">
      <c r="E171" s="348"/>
      <c r="F171" s="418" t="s">
        <v>294</v>
      </c>
      <c r="G171" s="268">
        <v>207.4</v>
      </c>
      <c r="H171" s="268">
        <v>153.4</v>
      </c>
      <c r="I171">
        <v>185</v>
      </c>
      <c r="J171">
        <f>G171*I171/1000</f>
        <v>38.369</v>
      </c>
    </row>
    <row r="172" spans="5:11" x14ac:dyDescent="0.3">
      <c r="E172" s="348"/>
      <c r="F172" s="418" t="s">
        <v>250</v>
      </c>
      <c r="G172" s="268">
        <v>4</v>
      </c>
      <c r="H172" s="268">
        <v>4</v>
      </c>
      <c r="I172">
        <v>130</v>
      </c>
      <c r="J172">
        <f t="shared" ref="J172:J178" si="4">G172*I172/1000</f>
        <v>0.52</v>
      </c>
    </row>
    <row r="173" spans="5:11" x14ac:dyDescent="0.3">
      <c r="E173" s="348"/>
      <c r="F173" s="351" t="s">
        <v>295</v>
      </c>
      <c r="G173" s="268" t="s">
        <v>147</v>
      </c>
      <c r="H173" s="268">
        <v>66.599999999999994</v>
      </c>
    </row>
    <row r="174" spans="5:11" x14ac:dyDescent="0.3">
      <c r="E174" s="348"/>
      <c r="F174" s="418" t="s">
        <v>260</v>
      </c>
      <c r="G174" s="268">
        <v>12.6</v>
      </c>
      <c r="H174" s="268">
        <v>10.6</v>
      </c>
      <c r="I174">
        <v>20</v>
      </c>
      <c r="J174">
        <f t="shared" si="4"/>
        <v>0.252</v>
      </c>
    </row>
    <row r="175" spans="5:11" x14ac:dyDescent="0.3">
      <c r="E175" s="348"/>
      <c r="F175" s="418" t="s">
        <v>259</v>
      </c>
      <c r="G175" s="268">
        <v>13.4</v>
      </c>
      <c r="H175" s="268">
        <v>10.6</v>
      </c>
      <c r="I175">
        <v>30</v>
      </c>
      <c r="J175">
        <f t="shared" si="4"/>
        <v>0.40200000000000002</v>
      </c>
    </row>
    <row r="176" spans="5:11" x14ac:dyDescent="0.3">
      <c r="E176" s="622" t="s">
        <v>296</v>
      </c>
      <c r="F176" s="622"/>
      <c r="G176" s="268">
        <v>46.6</v>
      </c>
      <c r="H176" s="268">
        <v>46.6</v>
      </c>
      <c r="I176">
        <v>79</v>
      </c>
      <c r="J176">
        <f t="shared" si="4"/>
        <v>3.6814</v>
      </c>
    </row>
    <row r="177" spans="5:11" x14ac:dyDescent="0.3">
      <c r="E177" s="622" t="s">
        <v>250</v>
      </c>
      <c r="F177" s="622"/>
      <c r="G177" s="268">
        <v>10.6</v>
      </c>
      <c r="H177" s="268">
        <v>10.6</v>
      </c>
      <c r="I177">
        <v>130</v>
      </c>
      <c r="J177">
        <f t="shared" si="4"/>
        <v>1.3779999999999999</v>
      </c>
    </row>
    <row r="178" spans="5:11" x14ac:dyDescent="0.3">
      <c r="E178" s="622" t="s">
        <v>297</v>
      </c>
      <c r="F178" s="622"/>
      <c r="G178" s="268">
        <v>2.4</v>
      </c>
      <c r="H178" s="268">
        <v>2.4</v>
      </c>
      <c r="I178">
        <v>130</v>
      </c>
      <c r="J178">
        <f t="shared" si="4"/>
        <v>0.312</v>
      </c>
    </row>
    <row r="179" spans="5:11" x14ac:dyDescent="0.3">
      <c r="E179" s="620" t="s">
        <v>298</v>
      </c>
      <c r="F179" s="620"/>
      <c r="G179" s="268" t="s">
        <v>147</v>
      </c>
      <c r="H179" s="268">
        <v>133.4</v>
      </c>
    </row>
    <row r="181" spans="5:11" ht="25.2" thickBot="1" x14ac:dyDescent="0.35">
      <c r="F181" s="302" t="s">
        <v>299</v>
      </c>
      <c r="K181" s="279">
        <f>J183+J190+J192</f>
        <v>2.9502000000000002</v>
      </c>
    </row>
    <row r="182" spans="5:11" ht="15" thickBot="1" x14ac:dyDescent="0.35">
      <c r="F182" s="323" t="s">
        <v>137</v>
      </c>
      <c r="G182" s="249" t="s">
        <v>138</v>
      </c>
      <c r="H182" s="250" t="s">
        <v>139</v>
      </c>
    </row>
    <row r="183" spans="5:11" ht="15" thickBot="1" x14ac:dyDescent="0.35">
      <c r="F183" s="321" t="s">
        <v>300</v>
      </c>
      <c r="G183" s="251">
        <v>20</v>
      </c>
      <c r="H183" s="252">
        <v>50</v>
      </c>
      <c r="I183">
        <v>97.51</v>
      </c>
      <c r="J183">
        <f>G183*I183/1000</f>
        <v>1.9502000000000002</v>
      </c>
    </row>
    <row r="184" spans="5:11" ht="15" thickBot="1" x14ac:dyDescent="0.35">
      <c r="F184" s="321" t="s">
        <v>301</v>
      </c>
      <c r="G184" s="251">
        <v>15</v>
      </c>
      <c r="H184" s="252">
        <v>56</v>
      </c>
    </row>
    <row r="185" spans="5:11" ht="15" thickBot="1" x14ac:dyDescent="0.35">
      <c r="F185" s="321" t="s">
        <v>302</v>
      </c>
      <c r="G185" s="251">
        <v>30</v>
      </c>
      <c r="H185" s="252">
        <v>45</v>
      </c>
    </row>
    <row r="186" spans="5:11" ht="29.4" thickBot="1" x14ac:dyDescent="0.35">
      <c r="F186" s="321" t="s">
        <v>303</v>
      </c>
      <c r="G186" s="251">
        <v>20</v>
      </c>
      <c r="H186" s="252">
        <v>37</v>
      </c>
    </row>
    <row r="187" spans="5:11" ht="15" thickBot="1" x14ac:dyDescent="0.35">
      <c r="F187" s="321" t="s">
        <v>304</v>
      </c>
      <c r="G187" s="251">
        <v>25</v>
      </c>
      <c r="H187" s="252">
        <v>46</v>
      </c>
    </row>
    <row r="188" spans="5:11" ht="15" thickBot="1" x14ac:dyDescent="0.35">
      <c r="F188" s="321" t="s">
        <v>305</v>
      </c>
      <c r="G188" s="251">
        <v>20</v>
      </c>
      <c r="H188" s="252">
        <v>32</v>
      </c>
    </row>
    <row r="189" spans="5:11" ht="15" thickBot="1" x14ac:dyDescent="0.35">
      <c r="F189" s="326" t="s">
        <v>306</v>
      </c>
      <c r="G189" s="253" t="s">
        <v>147</v>
      </c>
      <c r="H189" s="269" t="s">
        <v>147</v>
      </c>
    </row>
    <row r="190" spans="5:11" ht="15" thickBot="1" x14ac:dyDescent="0.35">
      <c r="F190" s="321" t="s">
        <v>158</v>
      </c>
      <c r="G190" s="251">
        <v>16</v>
      </c>
      <c r="H190" s="252">
        <v>16</v>
      </c>
      <c r="I190">
        <v>55</v>
      </c>
      <c r="J190">
        <f>G190*I190/1000</f>
        <v>0.88</v>
      </c>
    </row>
    <row r="191" spans="5:11" ht="23.4" thickBot="1" x14ac:dyDescent="0.35">
      <c r="F191" s="326" t="s">
        <v>307</v>
      </c>
      <c r="G191" s="270">
        <v>11</v>
      </c>
      <c r="H191" s="257">
        <v>11</v>
      </c>
    </row>
    <row r="192" spans="5:11" ht="15" thickBot="1" x14ac:dyDescent="0.35">
      <c r="F192" s="321" t="s">
        <v>308</v>
      </c>
      <c r="G192" s="251">
        <v>0.2</v>
      </c>
      <c r="H192" s="252">
        <v>0.2</v>
      </c>
      <c r="I192">
        <v>600</v>
      </c>
      <c r="J192">
        <f>G192*I192/1000</f>
        <v>0.12</v>
      </c>
    </row>
    <row r="193" spans="5:11" ht="15" thickBot="1" x14ac:dyDescent="0.35">
      <c r="F193" s="321" t="s">
        <v>155</v>
      </c>
      <c r="G193" s="251">
        <v>203</v>
      </c>
      <c r="H193" s="252">
        <v>203</v>
      </c>
    </row>
    <row r="195" spans="5:11" x14ac:dyDescent="0.3">
      <c r="F195" s="303" t="s">
        <v>14</v>
      </c>
      <c r="G195">
        <v>80</v>
      </c>
      <c r="I195">
        <v>29.72</v>
      </c>
      <c r="K195" s="279">
        <f>G195*I195/1000</f>
        <v>2.3775999999999997</v>
      </c>
    </row>
    <row r="197" spans="5:11" x14ac:dyDescent="0.3">
      <c r="F197" s="336" t="s">
        <v>390</v>
      </c>
      <c r="G197">
        <v>250</v>
      </c>
      <c r="I197">
        <v>150</v>
      </c>
      <c r="K197" s="279">
        <f>G197*I197/1000</f>
        <v>37.5</v>
      </c>
    </row>
    <row r="198" spans="5:11" x14ac:dyDescent="0.3">
      <c r="K198" s="279">
        <f>G198*I198/1000</f>
        <v>0</v>
      </c>
    </row>
    <row r="199" spans="5:11" s="272" customFormat="1" x14ac:dyDescent="0.3">
      <c r="E199" s="331"/>
      <c r="F199" s="331" t="s">
        <v>176</v>
      </c>
      <c r="K199" s="291">
        <f>K201+K222+K224+K226+K243+K252+K275+K287+K289</f>
        <v>127.781781</v>
      </c>
    </row>
    <row r="201" spans="5:11" ht="28.8" x14ac:dyDescent="0.3">
      <c r="F201" s="353" t="s">
        <v>319</v>
      </c>
      <c r="K201" s="279">
        <f>J211+J212+J213+J215+J216+J217+J218+J220</f>
        <v>14.959731</v>
      </c>
    </row>
    <row r="202" spans="5:11" x14ac:dyDescent="0.3">
      <c r="F202" s="354" t="s">
        <v>129</v>
      </c>
    </row>
    <row r="204" spans="5:11" x14ac:dyDescent="0.3">
      <c r="F204" s="325" t="s">
        <v>130</v>
      </c>
    </row>
    <row r="205" spans="5:11" x14ac:dyDescent="0.3">
      <c r="F205" s="328" t="s">
        <v>131</v>
      </c>
    </row>
    <row r="206" spans="5:11" x14ac:dyDescent="0.3">
      <c r="F206" s="328" t="s">
        <v>132</v>
      </c>
    </row>
    <row r="207" spans="5:11" x14ac:dyDescent="0.3">
      <c r="F207" s="354" t="s">
        <v>309</v>
      </c>
    </row>
    <row r="208" spans="5:11" ht="15.6" thickBot="1" x14ac:dyDescent="0.35">
      <c r="E208"/>
      <c r="F208" s="355" t="s">
        <v>310</v>
      </c>
    </row>
    <row r="209" spans="5:11" ht="28.2" thickBot="1" x14ac:dyDescent="0.35">
      <c r="E209"/>
      <c r="F209" s="320" t="s">
        <v>137</v>
      </c>
      <c r="G209" s="106" t="s">
        <v>138</v>
      </c>
      <c r="H209" s="107" t="s">
        <v>139</v>
      </c>
    </row>
    <row r="210" spans="5:11" ht="15" thickBot="1" x14ac:dyDescent="0.35">
      <c r="E210"/>
      <c r="F210" s="330" t="s">
        <v>311</v>
      </c>
      <c r="G210" s="116" t="s">
        <v>147</v>
      </c>
      <c r="H210" s="117">
        <v>160</v>
      </c>
    </row>
    <row r="211" spans="5:11" ht="15" thickBot="1" x14ac:dyDescent="0.35">
      <c r="E211"/>
      <c r="F211" s="321" t="s">
        <v>312</v>
      </c>
      <c r="G211" s="111">
        <v>77.3</v>
      </c>
      <c r="H211" s="112">
        <v>77.3</v>
      </c>
      <c r="I211">
        <v>37</v>
      </c>
      <c r="J211">
        <f>G211*I211/1000</f>
        <v>2.8601000000000001</v>
      </c>
    </row>
    <row r="212" spans="5:11" ht="15" thickBot="1" x14ac:dyDescent="0.35">
      <c r="E212"/>
      <c r="F212" s="321" t="s">
        <v>142</v>
      </c>
      <c r="G212" s="111">
        <v>3.63</v>
      </c>
      <c r="H212" s="112">
        <v>3.63</v>
      </c>
      <c r="I212">
        <v>175</v>
      </c>
      <c r="J212">
        <f>G212*I212/1000</f>
        <v>0.63524999999999998</v>
      </c>
    </row>
    <row r="213" spans="5:11" ht="29.4" thickBot="1" x14ac:dyDescent="0.35">
      <c r="E213"/>
      <c r="F213" s="321" t="s">
        <v>313</v>
      </c>
      <c r="G213" s="111">
        <v>77.3</v>
      </c>
      <c r="H213" s="112">
        <v>77.3</v>
      </c>
      <c r="I213">
        <v>48.17</v>
      </c>
      <c r="J213">
        <f t="shared" ref="J213:J220" si="5">G213*I213/1000</f>
        <v>3.723541</v>
      </c>
    </row>
    <row r="214" spans="5:11" ht="15" thickBot="1" x14ac:dyDescent="0.35">
      <c r="E214"/>
      <c r="F214" s="321" t="s">
        <v>145</v>
      </c>
      <c r="G214" s="111">
        <v>77.3</v>
      </c>
      <c r="H214" s="112">
        <v>77.3</v>
      </c>
    </row>
    <row r="215" spans="5:11" ht="15" thickBot="1" x14ac:dyDescent="0.35">
      <c r="E215"/>
      <c r="F215" s="321" t="s">
        <v>314</v>
      </c>
      <c r="G215" s="285">
        <v>0.8</v>
      </c>
      <c r="H215" s="286">
        <v>0.8</v>
      </c>
      <c r="I215" s="271">
        <v>790</v>
      </c>
      <c r="J215" s="271">
        <f t="shared" si="5"/>
        <v>0.63200000000000001</v>
      </c>
    </row>
    <row r="216" spans="5:11" ht="15" thickBot="1" x14ac:dyDescent="0.35">
      <c r="E216"/>
      <c r="F216" s="321" t="s">
        <v>158</v>
      </c>
      <c r="G216" s="111">
        <v>2.73</v>
      </c>
      <c r="H216" s="112">
        <v>2.73</v>
      </c>
      <c r="I216">
        <v>55</v>
      </c>
      <c r="J216">
        <f t="shared" si="5"/>
        <v>0.15015000000000001</v>
      </c>
    </row>
    <row r="217" spans="5:11" ht="15" thickBot="1" x14ac:dyDescent="0.35">
      <c r="E217"/>
      <c r="F217" s="321" t="s">
        <v>265</v>
      </c>
      <c r="G217" s="111">
        <v>1.37</v>
      </c>
      <c r="H217" s="112">
        <v>1.37</v>
      </c>
      <c r="I217">
        <v>17</v>
      </c>
      <c r="J217">
        <f t="shared" si="5"/>
        <v>2.3290000000000002E-2</v>
      </c>
    </row>
    <row r="218" spans="5:11" ht="15" thickBot="1" x14ac:dyDescent="0.35">
      <c r="E218"/>
      <c r="F218" s="321" t="s">
        <v>315</v>
      </c>
      <c r="G218" s="111">
        <v>8.18</v>
      </c>
      <c r="H218" s="112">
        <v>8.18</v>
      </c>
      <c r="I218">
        <v>130</v>
      </c>
      <c r="J218">
        <f t="shared" si="5"/>
        <v>1.0633999999999999</v>
      </c>
    </row>
    <row r="219" spans="5:11" ht="15" thickBot="1" x14ac:dyDescent="0.35">
      <c r="E219"/>
      <c r="F219" s="330" t="s">
        <v>316</v>
      </c>
      <c r="G219" s="116" t="s">
        <v>147</v>
      </c>
      <c r="H219" s="117">
        <v>136</v>
      </c>
    </row>
    <row r="220" spans="5:11" ht="15" thickBot="1" x14ac:dyDescent="0.35">
      <c r="E220"/>
      <c r="F220" s="321" t="s">
        <v>317</v>
      </c>
      <c r="G220" s="111">
        <v>40</v>
      </c>
      <c r="H220" s="112">
        <v>40</v>
      </c>
      <c r="I220">
        <v>146.80000000000001</v>
      </c>
      <c r="J220">
        <f t="shared" si="5"/>
        <v>5.8719999999999999</v>
      </c>
    </row>
    <row r="222" spans="5:11" x14ac:dyDescent="0.3">
      <c r="E222"/>
      <c r="F222" s="303" t="s">
        <v>318</v>
      </c>
      <c r="G222" s="159">
        <v>200</v>
      </c>
      <c r="I222">
        <v>48.17</v>
      </c>
      <c r="K222" s="279">
        <f>G222*I222/1000</f>
        <v>9.6340000000000003</v>
      </c>
    </row>
    <row r="223" spans="5:11" ht="15" thickBot="1" x14ac:dyDescent="0.35">
      <c r="E223"/>
    </row>
    <row r="224" spans="5:11" ht="15" thickBot="1" x14ac:dyDescent="0.35">
      <c r="E224"/>
      <c r="F224" s="356" t="s">
        <v>247</v>
      </c>
      <c r="G224" s="254">
        <v>126</v>
      </c>
      <c r="H224" s="255">
        <v>120</v>
      </c>
      <c r="I224">
        <v>85</v>
      </c>
      <c r="K224" s="279">
        <f>G224*I224/1000</f>
        <v>10.71</v>
      </c>
    </row>
    <row r="226" spans="5:11" ht="25.2" thickBot="1" x14ac:dyDescent="0.35">
      <c r="E226"/>
      <c r="F226" s="302" t="s">
        <v>322</v>
      </c>
      <c r="K226" s="279">
        <f>J228+J231+J237+J239+J240</f>
        <v>4.6150000000000002</v>
      </c>
    </row>
    <row r="227" spans="5:11" ht="15" thickBot="1" x14ac:dyDescent="0.35">
      <c r="E227"/>
      <c r="F227" s="323" t="s">
        <v>137</v>
      </c>
      <c r="G227" s="249" t="s">
        <v>138</v>
      </c>
      <c r="H227" s="250" t="s">
        <v>139</v>
      </c>
    </row>
    <row r="228" spans="5:11" ht="15" thickBot="1" x14ac:dyDescent="0.35">
      <c r="E228"/>
      <c r="F228" s="321" t="s">
        <v>315</v>
      </c>
      <c r="G228" s="287">
        <v>2.5</v>
      </c>
      <c r="H228" s="288">
        <v>2.5</v>
      </c>
      <c r="I228">
        <v>130</v>
      </c>
      <c r="J228">
        <f>G228*I228/1000</f>
        <v>0.32500000000000001</v>
      </c>
    </row>
    <row r="229" spans="5:11" ht="15" thickBot="1" x14ac:dyDescent="0.35">
      <c r="E229"/>
      <c r="F229" s="321" t="s">
        <v>323</v>
      </c>
      <c r="G229" s="253" t="s">
        <v>147</v>
      </c>
      <c r="H229" s="252">
        <v>175</v>
      </c>
    </row>
    <row r="230" spans="5:11" ht="15" thickBot="1" x14ac:dyDescent="0.35">
      <c r="E230"/>
      <c r="F230" s="321" t="s">
        <v>145</v>
      </c>
      <c r="G230" s="251">
        <v>175</v>
      </c>
      <c r="H230" s="252">
        <v>175</v>
      </c>
    </row>
    <row r="231" spans="5:11" ht="15" thickBot="1" x14ac:dyDescent="0.35">
      <c r="E231"/>
      <c r="F231" s="321" t="s">
        <v>253</v>
      </c>
      <c r="G231" s="251">
        <v>100</v>
      </c>
      <c r="H231" s="252">
        <v>75</v>
      </c>
      <c r="I231">
        <v>35</v>
      </c>
      <c r="J231">
        <f>G231*I231/1000</f>
        <v>3.5</v>
      </c>
    </row>
    <row r="232" spans="5:11" ht="15" hidden="1" thickBot="1" x14ac:dyDescent="0.35">
      <c r="E232"/>
      <c r="F232" s="321" t="s">
        <v>324</v>
      </c>
      <c r="G232" s="251">
        <v>10</v>
      </c>
      <c r="H232" s="252">
        <v>10</v>
      </c>
    </row>
    <row r="233" spans="5:11" ht="15" hidden="1" thickBot="1" x14ac:dyDescent="0.35">
      <c r="E233"/>
      <c r="F233" s="321" t="s">
        <v>325</v>
      </c>
      <c r="G233" s="251">
        <v>10</v>
      </c>
      <c r="H233" s="252">
        <v>10</v>
      </c>
    </row>
    <row r="234" spans="5:11" ht="15" hidden="1" thickBot="1" x14ac:dyDescent="0.35">
      <c r="E234"/>
      <c r="F234" s="321" t="s">
        <v>326</v>
      </c>
      <c r="G234" s="251">
        <v>10</v>
      </c>
      <c r="H234" s="252">
        <v>10</v>
      </c>
    </row>
    <row r="235" spans="5:11" ht="15" hidden="1" thickBot="1" x14ac:dyDescent="0.35">
      <c r="E235"/>
      <c r="F235" s="321" t="s">
        <v>327</v>
      </c>
      <c r="G235" s="265">
        <v>44323</v>
      </c>
      <c r="H235" s="266">
        <v>44323</v>
      </c>
    </row>
    <row r="236" spans="5:11" ht="15" hidden="1" thickBot="1" x14ac:dyDescent="0.35">
      <c r="E236"/>
      <c r="F236" s="321" t="s">
        <v>328</v>
      </c>
      <c r="G236" s="251">
        <v>5</v>
      </c>
      <c r="H236" s="252">
        <v>5</v>
      </c>
    </row>
    <row r="237" spans="5:11" ht="15" thickBot="1" x14ac:dyDescent="0.35">
      <c r="E237"/>
      <c r="F237" s="321" t="s">
        <v>329</v>
      </c>
      <c r="G237" s="251">
        <v>5</v>
      </c>
      <c r="H237" s="252">
        <v>5</v>
      </c>
      <c r="I237">
        <v>35</v>
      </c>
      <c r="J237">
        <f>G237*I237/1000</f>
        <v>0.17499999999999999</v>
      </c>
    </row>
    <row r="238" spans="5:11" ht="15" hidden="1" thickBot="1" x14ac:dyDescent="0.35">
      <c r="E238"/>
      <c r="F238" s="321" t="s">
        <v>330</v>
      </c>
      <c r="G238" s="251">
        <v>5</v>
      </c>
      <c r="H238" s="252">
        <v>5</v>
      </c>
    </row>
    <row r="239" spans="5:11" ht="15" thickBot="1" x14ac:dyDescent="0.35">
      <c r="E239"/>
      <c r="F239" s="321" t="s">
        <v>331</v>
      </c>
      <c r="G239" s="287">
        <v>12.5</v>
      </c>
      <c r="H239" s="252">
        <v>10</v>
      </c>
      <c r="I239">
        <v>30</v>
      </c>
      <c r="J239">
        <f>G239*I239/1000</f>
        <v>0.375</v>
      </c>
    </row>
    <row r="240" spans="5:11" ht="15" thickBot="1" x14ac:dyDescent="0.35">
      <c r="E240"/>
      <c r="F240" s="321" t="s">
        <v>260</v>
      </c>
      <c r="G240" s="251">
        <v>12</v>
      </c>
      <c r="H240" s="252">
        <v>10</v>
      </c>
      <c r="I240">
        <v>20</v>
      </c>
      <c r="J240">
        <f>G240*I240/1000</f>
        <v>0.24</v>
      </c>
    </row>
    <row r="243" spans="5:11" ht="24.6" x14ac:dyDescent="0.3">
      <c r="E243"/>
      <c r="F243" s="302" t="s">
        <v>333</v>
      </c>
      <c r="K243" s="279">
        <f>J246+J248+J249</f>
        <v>8.4210499999999993</v>
      </c>
    </row>
    <row r="244" spans="5:11" ht="15" thickBot="1" x14ac:dyDescent="0.35">
      <c r="E244"/>
      <c r="F244" s="322" t="s">
        <v>268</v>
      </c>
    </row>
    <row r="245" spans="5:11" ht="15" thickBot="1" x14ac:dyDescent="0.35">
      <c r="E245"/>
      <c r="F245" s="323" t="s">
        <v>137</v>
      </c>
      <c r="G245" s="249" t="s">
        <v>138</v>
      </c>
      <c r="H245" s="250" t="s">
        <v>139</v>
      </c>
    </row>
    <row r="246" spans="5:11" ht="15" thickBot="1" x14ac:dyDescent="0.35">
      <c r="E246"/>
      <c r="F246" s="321" t="s">
        <v>334</v>
      </c>
      <c r="G246" s="251">
        <v>63</v>
      </c>
      <c r="H246" s="252">
        <v>63</v>
      </c>
      <c r="I246">
        <v>58</v>
      </c>
      <c r="J246">
        <f>G246*I246/1000</f>
        <v>3.6539999999999999</v>
      </c>
    </row>
    <row r="247" spans="5:11" ht="15" thickBot="1" x14ac:dyDescent="0.35">
      <c r="E247"/>
      <c r="F247" s="321" t="s">
        <v>155</v>
      </c>
      <c r="G247" s="251">
        <v>378</v>
      </c>
      <c r="H247" s="252">
        <v>378</v>
      </c>
    </row>
    <row r="248" spans="5:11" ht="15" thickBot="1" x14ac:dyDescent="0.35">
      <c r="E248"/>
      <c r="F248" s="321" t="s">
        <v>265</v>
      </c>
      <c r="G248" s="251">
        <v>3.15</v>
      </c>
      <c r="H248" s="252">
        <v>3.15</v>
      </c>
      <c r="I248">
        <v>17</v>
      </c>
      <c r="J248">
        <f>G248*I248/1000</f>
        <v>5.355E-2</v>
      </c>
    </row>
    <row r="249" spans="5:11" ht="15" thickBot="1" x14ac:dyDescent="0.35">
      <c r="E249"/>
      <c r="F249" s="321" t="s">
        <v>148</v>
      </c>
      <c r="G249" s="251">
        <v>8.57</v>
      </c>
      <c r="H249" s="252">
        <v>8.57</v>
      </c>
      <c r="I249">
        <v>550</v>
      </c>
      <c r="J249">
        <f>G249*I249/1000</f>
        <v>4.7134999999999998</v>
      </c>
    </row>
    <row r="252" spans="5:11" ht="24.6" x14ac:dyDescent="0.3">
      <c r="E252"/>
      <c r="F252" s="302" t="s">
        <v>335</v>
      </c>
      <c r="K252" s="279">
        <f>J266+J268+J269+J270+J271</f>
        <v>30.713999999999999</v>
      </c>
    </row>
    <row r="253" spans="5:11" x14ac:dyDescent="0.3">
      <c r="E253"/>
      <c r="F253" s="324" t="s">
        <v>336</v>
      </c>
    </row>
    <row r="254" spans="5:11" x14ac:dyDescent="0.3">
      <c r="E254"/>
      <c r="F254" s="324" t="s">
        <v>166</v>
      </c>
    </row>
    <row r="256" spans="5:11" x14ac:dyDescent="0.3">
      <c r="E256"/>
      <c r="F256" s="325" t="s">
        <v>167</v>
      </c>
      <c r="K256"/>
    </row>
    <row r="257" spans="5:11" x14ac:dyDescent="0.3">
      <c r="E257"/>
      <c r="F257" s="357"/>
      <c r="K257"/>
    </row>
    <row r="258" spans="5:11" hidden="1" x14ac:dyDescent="0.3">
      <c r="E258"/>
      <c r="F258" s="358" t="s">
        <v>337</v>
      </c>
      <c r="K258"/>
    </row>
    <row r="259" spans="5:11" ht="15" thickBot="1" x14ac:dyDescent="0.35">
      <c r="E259"/>
      <c r="F259" s="322" t="s">
        <v>273</v>
      </c>
      <c r="K259"/>
    </row>
    <row r="260" spans="5:11" ht="15" thickBot="1" x14ac:dyDescent="0.35">
      <c r="E260"/>
      <c r="F260" s="323" t="s">
        <v>137</v>
      </c>
      <c r="G260" s="249" t="s">
        <v>138</v>
      </c>
      <c r="H260" s="250" t="s">
        <v>139</v>
      </c>
      <c r="K260"/>
    </row>
    <row r="261" spans="5:11" ht="29.4" hidden="1" thickBot="1" x14ac:dyDescent="0.35">
      <c r="E261"/>
      <c r="F261" s="321" t="s">
        <v>338</v>
      </c>
      <c r="G261" s="251">
        <v>107</v>
      </c>
      <c r="H261" s="252">
        <v>79</v>
      </c>
      <c r="K261"/>
    </row>
    <row r="262" spans="5:11" ht="29.4" hidden="1" thickBot="1" x14ac:dyDescent="0.35">
      <c r="E262"/>
      <c r="F262" s="321" t="s">
        <v>339</v>
      </c>
      <c r="G262" s="251">
        <v>107</v>
      </c>
      <c r="H262" s="252">
        <v>79</v>
      </c>
      <c r="K262"/>
    </row>
    <row r="263" spans="5:11" ht="15" hidden="1" thickBot="1" x14ac:dyDescent="0.35">
      <c r="E263"/>
      <c r="F263" s="321" t="s">
        <v>340</v>
      </c>
      <c r="G263" s="251">
        <v>107</v>
      </c>
      <c r="H263" s="252">
        <v>79</v>
      </c>
      <c r="K263"/>
    </row>
    <row r="264" spans="5:11" ht="15" hidden="1" thickBot="1" x14ac:dyDescent="0.35">
      <c r="E264"/>
      <c r="F264" s="321" t="s">
        <v>341</v>
      </c>
      <c r="G264" s="251">
        <v>107</v>
      </c>
      <c r="H264" s="252">
        <v>79</v>
      </c>
      <c r="K264"/>
    </row>
    <row r="265" spans="5:11" ht="15" hidden="1" thickBot="1" x14ac:dyDescent="0.35">
      <c r="E265"/>
      <c r="F265" s="321" t="s">
        <v>342</v>
      </c>
      <c r="G265" s="251">
        <v>107</v>
      </c>
      <c r="H265" s="252">
        <v>79</v>
      </c>
      <c r="K265"/>
    </row>
    <row r="266" spans="5:11" ht="15" thickBot="1" x14ac:dyDescent="0.35">
      <c r="E266"/>
      <c r="F266" s="321" t="s">
        <v>343</v>
      </c>
      <c r="G266" s="251">
        <v>87</v>
      </c>
      <c r="H266" s="252">
        <v>74</v>
      </c>
      <c r="I266">
        <v>330</v>
      </c>
      <c r="J266">
        <f>G266*I266/1000</f>
        <v>28.71</v>
      </c>
      <c r="K266"/>
    </row>
    <row r="267" spans="5:11" ht="15" thickBot="1" x14ac:dyDescent="0.35">
      <c r="E267"/>
      <c r="F267" s="321" t="s">
        <v>344</v>
      </c>
      <c r="G267" s="251">
        <v>87</v>
      </c>
      <c r="H267" s="252">
        <v>74</v>
      </c>
      <c r="K267"/>
    </row>
    <row r="268" spans="5:11" ht="15" thickBot="1" x14ac:dyDescent="0.35">
      <c r="E268"/>
      <c r="F268" s="321" t="s">
        <v>250</v>
      </c>
      <c r="G268" s="251">
        <v>5</v>
      </c>
      <c r="H268" s="252">
        <v>5</v>
      </c>
      <c r="I268">
        <v>130</v>
      </c>
      <c r="J268">
        <f>G268*I268/1000</f>
        <v>0.65</v>
      </c>
      <c r="K268"/>
    </row>
    <row r="269" spans="5:11" ht="15" thickBot="1" x14ac:dyDescent="0.35">
      <c r="E269"/>
      <c r="F269" s="321" t="s">
        <v>260</v>
      </c>
      <c r="G269" s="251">
        <v>12</v>
      </c>
      <c r="H269" s="252">
        <v>10</v>
      </c>
      <c r="I269">
        <v>20</v>
      </c>
      <c r="J269">
        <f>G269*I269/1000</f>
        <v>0.24</v>
      </c>
      <c r="K269"/>
    </row>
    <row r="270" spans="5:11" ht="15" thickBot="1" x14ac:dyDescent="0.35">
      <c r="E270"/>
      <c r="F270" s="321" t="s">
        <v>290</v>
      </c>
      <c r="G270" s="251">
        <v>8</v>
      </c>
      <c r="H270" s="252">
        <v>8</v>
      </c>
      <c r="I270">
        <v>130</v>
      </c>
      <c r="J270">
        <f>G270*I270/1000</f>
        <v>1.04</v>
      </c>
      <c r="K270"/>
    </row>
    <row r="271" spans="5:11" ht="15" thickBot="1" x14ac:dyDescent="0.35">
      <c r="E271"/>
      <c r="F271" s="321" t="s">
        <v>171</v>
      </c>
      <c r="G271" s="251">
        <v>2</v>
      </c>
      <c r="H271" s="252">
        <v>2</v>
      </c>
      <c r="I271">
        <v>37</v>
      </c>
      <c r="J271">
        <f>G271*I271/1000</f>
        <v>7.3999999999999996E-2</v>
      </c>
      <c r="K271"/>
    </row>
    <row r="272" spans="5:11" ht="15" thickBot="1" x14ac:dyDescent="0.35">
      <c r="E272"/>
      <c r="F272" s="326" t="s">
        <v>345</v>
      </c>
      <c r="G272" s="253" t="s">
        <v>147</v>
      </c>
      <c r="H272" s="257">
        <v>50</v>
      </c>
    </row>
    <row r="273" spans="5:11" ht="15" thickBot="1" x14ac:dyDescent="0.35">
      <c r="E273"/>
      <c r="F273" s="326" t="s">
        <v>346</v>
      </c>
      <c r="G273" s="253" t="s">
        <v>147</v>
      </c>
      <c r="H273" s="257">
        <v>50</v>
      </c>
    </row>
    <row r="275" spans="5:11" ht="15" thickBot="1" x14ac:dyDescent="0.35">
      <c r="E275"/>
      <c r="F275" s="431" t="s">
        <v>430</v>
      </c>
      <c r="K275" s="432">
        <f>J279+J280+J281</f>
        <v>5.1003999999999996</v>
      </c>
    </row>
    <row r="276" spans="5:11" ht="26.25" customHeight="1" thickBot="1" x14ac:dyDescent="0.35">
      <c r="E276"/>
      <c r="F276" s="667" t="s">
        <v>284</v>
      </c>
      <c r="G276" s="670" t="s">
        <v>285</v>
      </c>
      <c r="H276" s="671"/>
    </row>
    <row r="277" spans="5:11" ht="15" thickBot="1" x14ac:dyDescent="0.35">
      <c r="E277"/>
      <c r="F277" s="668"/>
      <c r="G277" s="672" t="s">
        <v>431</v>
      </c>
      <c r="H277" s="673"/>
    </row>
    <row r="278" spans="5:11" ht="15" thickBot="1" x14ac:dyDescent="0.35">
      <c r="F278" s="669"/>
      <c r="G278" s="433" t="s">
        <v>432</v>
      </c>
      <c r="H278" s="433" t="s">
        <v>433</v>
      </c>
    </row>
    <row r="279" spans="5:11" ht="15" thickBot="1" x14ac:dyDescent="0.35">
      <c r="E279"/>
      <c r="F279" s="434" t="s">
        <v>160</v>
      </c>
      <c r="G279" s="433">
        <v>17</v>
      </c>
      <c r="H279" s="433">
        <v>7</v>
      </c>
      <c r="I279">
        <v>215</v>
      </c>
      <c r="J279" s="158">
        <f>G279*I279/1000</f>
        <v>3.6549999999999998</v>
      </c>
    </row>
    <row r="280" spans="5:11" ht="15" thickBot="1" x14ac:dyDescent="0.35">
      <c r="E280"/>
      <c r="F280" s="434" t="s">
        <v>155</v>
      </c>
      <c r="G280" s="433">
        <v>214</v>
      </c>
      <c r="H280" s="433">
        <v>214</v>
      </c>
    </row>
    <row r="281" spans="5:11" ht="15" thickBot="1" x14ac:dyDescent="0.35">
      <c r="E281"/>
      <c r="F281" s="434" t="s">
        <v>158</v>
      </c>
      <c r="G281" s="433">
        <v>20</v>
      </c>
      <c r="H281" s="433">
        <v>20</v>
      </c>
      <c r="I281">
        <v>72.27</v>
      </c>
      <c r="J281">
        <f>G281*I281/1000</f>
        <v>1.4453999999999998</v>
      </c>
    </row>
    <row r="282" spans="5:11" ht="15" thickBot="1" x14ac:dyDescent="0.35">
      <c r="E282"/>
      <c r="F282" s="435" t="s">
        <v>434</v>
      </c>
      <c r="G282" s="433" t="s">
        <v>147</v>
      </c>
      <c r="H282" s="433" t="s">
        <v>147</v>
      </c>
    </row>
    <row r="283" spans="5:11" x14ac:dyDescent="0.3">
      <c r="E283"/>
      <c r="F283" s="436" t="s">
        <v>435</v>
      </c>
      <c r="G283" s="437" t="s">
        <v>147</v>
      </c>
      <c r="H283" s="438">
        <v>200</v>
      </c>
    </row>
    <row r="284" spans="5:11" x14ac:dyDescent="0.3">
      <c r="E284"/>
      <c r="F284" s="336"/>
    </row>
    <row r="287" spans="5:11" x14ac:dyDescent="0.3">
      <c r="E287"/>
      <c r="F287" s="303" t="s">
        <v>14</v>
      </c>
      <c r="G287">
        <v>80</v>
      </c>
      <c r="I287">
        <v>29.72</v>
      </c>
      <c r="K287" s="279">
        <f>G287*I287/1000</f>
        <v>2.3775999999999997</v>
      </c>
    </row>
    <row r="289" spans="5:11" x14ac:dyDescent="0.3">
      <c r="F289" s="303" t="s">
        <v>321</v>
      </c>
      <c r="G289">
        <v>250</v>
      </c>
      <c r="I289">
        <v>165</v>
      </c>
      <c r="K289" s="279">
        <f>G289*I289/1000</f>
        <v>41.25</v>
      </c>
    </row>
    <row r="291" spans="5:11" s="289" customFormat="1" x14ac:dyDescent="0.3">
      <c r="E291" s="359"/>
      <c r="F291" s="359" t="s">
        <v>190</v>
      </c>
      <c r="K291" s="291">
        <f>K293+K307+K319+K325+K333+K352+K360+K371+K373+K375</f>
        <v>120.726328</v>
      </c>
    </row>
    <row r="293" spans="5:11" ht="21" x14ac:dyDescent="0.3">
      <c r="F293" s="360" t="s">
        <v>191</v>
      </c>
      <c r="G293" s="141"/>
      <c r="H293" s="141"/>
      <c r="I293" s="113"/>
      <c r="J293" s="131"/>
      <c r="K293" s="290">
        <f>J300+J301+J303+J305</f>
        <v>9.3630200000000006</v>
      </c>
    </row>
    <row r="294" spans="5:11" x14ac:dyDescent="0.3">
      <c r="F294" s="361" t="s">
        <v>192</v>
      </c>
      <c r="G294" s="141"/>
      <c r="H294" s="141"/>
      <c r="I294" s="113"/>
      <c r="J294" s="119"/>
      <c r="K294" s="97"/>
    </row>
    <row r="295" spans="5:11" x14ac:dyDescent="0.3">
      <c r="F295" s="361" t="s">
        <v>166</v>
      </c>
      <c r="G295" s="141"/>
      <c r="H295" s="141"/>
      <c r="I295" s="113"/>
      <c r="J295" s="119"/>
      <c r="K295" s="97"/>
    </row>
    <row r="296" spans="5:11" x14ac:dyDescent="0.3">
      <c r="F296" s="318"/>
      <c r="G296" s="141"/>
      <c r="H296" s="141"/>
      <c r="I296" s="113"/>
      <c r="J296" s="119"/>
      <c r="K296" s="97"/>
    </row>
    <row r="297" spans="5:11" x14ac:dyDescent="0.3">
      <c r="F297" s="362" t="s">
        <v>167</v>
      </c>
      <c r="G297" s="141"/>
      <c r="H297" s="141"/>
      <c r="I297" s="113"/>
      <c r="J297" s="119"/>
      <c r="K297" s="97"/>
    </row>
    <row r="298" spans="5:11" ht="16.2" thickBot="1" x14ac:dyDescent="0.35">
      <c r="F298" s="363" t="s">
        <v>136</v>
      </c>
      <c r="G298" s="141"/>
      <c r="H298" s="141"/>
      <c r="I298" s="113"/>
      <c r="J298" s="119"/>
      <c r="K298" s="97"/>
    </row>
    <row r="299" spans="5:11" ht="28.2" thickBot="1" x14ac:dyDescent="0.35">
      <c r="F299" s="364" t="s">
        <v>137</v>
      </c>
      <c r="G299" s="187" t="s">
        <v>138</v>
      </c>
      <c r="H299" s="188" t="s">
        <v>139</v>
      </c>
      <c r="I299" s="113"/>
      <c r="J299" s="119"/>
      <c r="K299" s="97"/>
    </row>
    <row r="300" spans="5:11" ht="15" thickBot="1" x14ac:dyDescent="0.35">
      <c r="F300" s="365" t="s">
        <v>169</v>
      </c>
      <c r="G300" s="190">
        <v>30.8</v>
      </c>
      <c r="H300" s="191">
        <v>30.8</v>
      </c>
      <c r="I300" s="113">
        <v>40</v>
      </c>
      <c r="J300" s="135">
        <f>G300*I300/1000</f>
        <v>1.232</v>
      </c>
      <c r="K300" s="97"/>
    </row>
    <row r="301" spans="5:11" ht="15" thickBot="1" x14ac:dyDescent="0.35">
      <c r="F301" s="365" t="s">
        <v>144</v>
      </c>
      <c r="G301" s="190">
        <v>106</v>
      </c>
      <c r="H301" s="191">
        <v>106</v>
      </c>
      <c r="I301" s="113">
        <v>48.17</v>
      </c>
      <c r="J301" s="135">
        <f>G301*I301/1000</f>
        <v>5.10602</v>
      </c>
      <c r="K301" s="97"/>
    </row>
    <row r="302" spans="5:11" ht="15" thickBot="1" x14ac:dyDescent="0.35">
      <c r="F302" s="365" t="s">
        <v>155</v>
      </c>
      <c r="G302" s="190">
        <v>70</v>
      </c>
      <c r="H302" s="191">
        <v>70</v>
      </c>
      <c r="I302" s="113"/>
      <c r="J302" s="114"/>
      <c r="K302" s="97"/>
    </row>
    <row r="303" spans="5:11" ht="15" thickBot="1" x14ac:dyDescent="0.35">
      <c r="F303" s="365" t="s">
        <v>158</v>
      </c>
      <c r="G303" s="190">
        <v>5</v>
      </c>
      <c r="H303" s="191">
        <v>5</v>
      </c>
      <c r="I303" s="156">
        <v>55</v>
      </c>
      <c r="J303" s="135">
        <f>G303*I303/1000</f>
        <v>0.27500000000000002</v>
      </c>
      <c r="K303" s="97"/>
    </row>
    <row r="304" spans="5:11" ht="15" thickBot="1" x14ac:dyDescent="0.35">
      <c r="E304"/>
      <c r="F304" s="366" t="s">
        <v>193</v>
      </c>
      <c r="G304" s="193" t="s">
        <v>147</v>
      </c>
      <c r="H304" s="194">
        <v>192</v>
      </c>
      <c r="I304" s="113"/>
      <c r="J304" s="114"/>
      <c r="K304" s="97"/>
    </row>
    <row r="305" spans="5:11" ht="15" thickBot="1" x14ac:dyDescent="0.35">
      <c r="E305"/>
      <c r="F305" s="365" t="s">
        <v>148</v>
      </c>
      <c r="G305" s="190">
        <v>5</v>
      </c>
      <c r="H305" s="191">
        <v>5</v>
      </c>
      <c r="I305" s="156">
        <v>550</v>
      </c>
      <c r="J305" s="135">
        <f>G305*I305/1000</f>
        <v>2.75</v>
      </c>
      <c r="K305" s="97"/>
    </row>
    <row r="306" spans="5:11" x14ac:dyDescent="0.3">
      <c r="E306"/>
      <c r="F306" s="310"/>
      <c r="I306" s="96"/>
      <c r="K306" s="97"/>
    </row>
    <row r="307" spans="5:11" ht="21" x14ac:dyDescent="0.3">
      <c r="E307"/>
      <c r="F307" s="337" t="s">
        <v>150</v>
      </c>
      <c r="G307" s="119"/>
      <c r="H307" s="119"/>
      <c r="I307" s="161"/>
      <c r="J307" s="129"/>
      <c r="K307" s="290">
        <f>J314+J316</f>
        <v>0.99250000000000005</v>
      </c>
    </row>
    <row r="308" spans="5:11" x14ac:dyDescent="0.3">
      <c r="E308"/>
      <c r="F308" s="338" t="s">
        <v>166</v>
      </c>
      <c r="G308" s="119"/>
      <c r="H308" s="119"/>
      <c r="I308" s="161"/>
      <c r="J308" s="121"/>
      <c r="K308" s="97"/>
    </row>
    <row r="309" spans="5:11" x14ac:dyDescent="0.3">
      <c r="E309"/>
      <c r="F309" s="216"/>
      <c r="G309" s="119"/>
      <c r="H309" s="119"/>
      <c r="I309" s="161"/>
      <c r="J309" s="121"/>
      <c r="K309" s="97"/>
    </row>
    <row r="310" spans="5:11" x14ac:dyDescent="0.3">
      <c r="E310"/>
      <c r="F310" s="339" t="s">
        <v>167</v>
      </c>
      <c r="G310" s="119"/>
      <c r="H310" s="119"/>
      <c r="I310" s="161"/>
      <c r="J310" s="121"/>
      <c r="K310" s="97"/>
    </row>
    <row r="311" spans="5:11" x14ac:dyDescent="0.3">
      <c r="E311"/>
      <c r="F311" s="340" t="s">
        <v>175</v>
      </c>
      <c r="G311" s="119"/>
      <c r="H311" s="119"/>
      <c r="I311" s="161"/>
      <c r="J311" s="121"/>
      <c r="K311" s="97"/>
    </row>
    <row r="312" spans="5:11" ht="15.6" x14ac:dyDescent="0.3">
      <c r="E312"/>
      <c r="F312" s="312" t="s">
        <v>152</v>
      </c>
      <c r="G312" s="119"/>
      <c r="H312" s="119"/>
      <c r="I312" s="161"/>
      <c r="J312" s="121"/>
      <c r="K312" s="97"/>
    </row>
    <row r="313" spans="5:11" ht="26.4" x14ac:dyDescent="0.3">
      <c r="E313"/>
      <c r="F313" s="341" t="s">
        <v>137</v>
      </c>
      <c r="G313" s="167" t="s">
        <v>138</v>
      </c>
      <c r="H313" s="167" t="s">
        <v>139</v>
      </c>
      <c r="I313" s="161"/>
      <c r="J313" s="121"/>
      <c r="K313" s="97"/>
    </row>
    <row r="314" spans="5:11" x14ac:dyDescent="0.3">
      <c r="E314"/>
      <c r="F314" s="342" t="s">
        <v>153</v>
      </c>
      <c r="G314" s="169">
        <v>0.5</v>
      </c>
      <c r="H314" s="169">
        <v>0.5</v>
      </c>
      <c r="I314" s="161" t="s">
        <v>425</v>
      </c>
      <c r="J314" s="135">
        <f>G314*I314/1000</f>
        <v>0.25</v>
      </c>
      <c r="K314" s="97"/>
    </row>
    <row r="315" spans="5:11" x14ac:dyDescent="0.3">
      <c r="E315"/>
      <c r="F315" s="342" t="s">
        <v>155</v>
      </c>
      <c r="G315" s="169">
        <v>54</v>
      </c>
      <c r="H315" s="169">
        <v>54</v>
      </c>
      <c r="I315" s="161"/>
      <c r="J315" s="135"/>
      <c r="K315" s="97"/>
    </row>
    <row r="316" spans="5:11" x14ac:dyDescent="0.3">
      <c r="E316"/>
      <c r="F316" s="342" t="s">
        <v>158</v>
      </c>
      <c r="G316" s="169">
        <v>13.5</v>
      </c>
      <c r="H316" s="169">
        <v>13.5</v>
      </c>
      <c r="I316" s="161" t="s">
        <v>419</v>
      </c>
      <c r="J316" s="135">
        <f>G316*I316/1000</f>
        <v>0.74250000000000005</v>
      </c>
      <c r="K316" s="97"/>
    </row>
    <row r="317" spans="5:11" x14ac:dyDescent="0.3">
      <c r="E317"/>
      <c r="F317" s="342" t="s">
        <v>155</v>
      </c>
      <c r="G317" s="169">
        <v>135</v>
      </c>
      <c r="H317" s="169">
        <v>135</v>
      </c>
      <c r="I317" s="161"/>
      <c r="J317" s="135"/>
      <c r="K317" s="97"/>
    </row>
    <row r="318" spans="5:11" x14ac:dyDescent="0.3">
      <c r="E318"/>
      <c r="F318" s="342"/>
      <c r="G318" s="169"/>
      <c r="H318" s="169"/>
      <c r="I318" s="161"/>
      <c r="J318" s="135"/>
      <c r="K318" s="97"/>
    </row>
    <row r="319" spans="5:11" x14ac:dyDescent="0.3">
      <c r="E319"/>
      <c r="F319" s="367" t="s">
        <v>383</v>
      </c>
      <c r="G319" s="169"/>
      <c r="H319" s="169"/>
      <c r="I319" s="161"/>
      <c r="J319" s="121"/>
      <c r="K319" s="290">
        <f>J320+J321+J322</f>
        <v>11.257400000000001</v>
      </c>
    </row>
    <row r="320" spans="5:11" x14ac:dyDescent="0.3">
      <c r="E320"/>
      <c r="F320" s="342" t="s">
        <v>184</v>
      </c>
      <c r="G320" s="137">
        <v>30</v>
      </c>
      <c r="H320" s="169">
        <v>30</v>
      </c>
      <c r="I320" s="161" t="s">
        <v>426</v>
      </c>
      <c r="J320" s="133">
        <f>G320*I320/1000</f>
        <v>1.6242000000000001</v>
      </c>
      <c r="K320" s="292"/>
    </row>
    <row r="321" spans="5:11" x14ac:dyDescent="0.3">
      <c r="E321"/>
      <c r="F321" s="342" t="s">
        <v>186</v>
      </c>
      <c r="G321" s="121">
        <v>5</v>
      </c>
      <c r="H321" s="169">
        <v>5</v>
      </c>
      <c r="I321" s="161" t="s">
        <v>422</v>
      </c>
      <c r="J321" s="133">
        <f>G321*I321/1000</f>
        <v>2.75</v>
      </c>
      <c r="K321" s="292"/>
    </row>
    <row r="322" spans="5:11" ht="15" thickBot="1" x14ac:dyDescent="0.35">
      <c r="E322"/>
      <c r="F322" s="342" t="s">
        <v>188</v>
      </c>
      <c r="G322" s="121">
        <v>16</v>
      </c>
      <c r="H322" s="169">
        <v>15</v>
      </c>
      <c r="I322" s="161" t="s">
        <v>424</v>
      </c>
      <c r="J322" s="133">
        <f>G322*I322/1000</f>
        <v>6.8831999999999995</v>
      </c>
      <c r="K322" s="292"/>
    </row>
    <row r="323" spans="5:11" ht="15" thickBot="1" x14ac:dyDescent="0.35">
      <c r="E323"/>
      <c r="F323" s="195"/>
      <c r="G323" s="196"/>
      <c r="H323" s="196"/>
      <c r="I323" s="197"/>
      <c r="J323" s="135"/>
      <c r="K323" s="97"/>
    </row>
    <row r="325" spans="5:11" ht="16.2" thickBot="1" x14ac:dyDescent="0.35">
      <c r="E325"/>
      <c r="F325" s="319" t="s">
        <v>245</v>
      </c>
      <c r="K325" s="279">
        <f>J327+J328+J330+J331</f>
        <v>11.853</v>
      </c>
    </row>
    <row r="326" spans="5:11" ht="28.2" thickBot="1" x14ac:dyDescent="0.35">
      <c r="E326"/>
      <c r="F326" s="106" t="s">
        <v>137</v>
      </c>
      <c r="G326" s="106" t="s">
        <v>138</v>
      </c>
      <c r="H326" s="107" t="s">
        <v>139</v>
      </c>
    </row>
    <row r="327" spans="5:11" ht="15.75" customHeight="1" thickBot="1" x14ac:dyDescent="0.35">
      <c r="E327"/>
      <c r="F327" s="383" t="s">
        <v>246</v>
      </c>
      <c r="G327" s="111">
        <v>67.8</v>
      </c>
      <c r="H327" s="112">
        <v>57.6</v>
      </c>
      <c r="I327">
        <v>90</v>
      </c>
      <c r="J327">
        <f>G327*I327/1000</f>
        <v>6.1020000000000003</v>
      </c>
    </row>
    <row r="328" spans="5:11" ht="15" thickBot="1" x14ac:dyDescent="0.35">
      <c r="E328"/>
      <c r="F328" s="383" t="s">
        <v>247</v>
      </c>
      <c r="G328" s="111">
        <v>52.6</v>
      </c>
      <c r="H328" s="112">
        <v>42</v>
      </c>
      <c r="I328">
        <v>85</v>
      </c>
      <c r="J328">
        <f t="shared" ref="J328" si="6">G328*I328/1000</f>
        <v>4.4710000000000001</v>
      </c>
    </row>
    <row r="329" spans="5:11" ht="15" thickBot="1" x14ac:dyDescent="0.35">
      <c r="E329"/>
      <c r="F329" s="383" t="s">
        <v>248</v>
      </c>
      <c r="G329" s="111">
        <v>18</v>
      </c>
      <c r="H329" s="112">
        <v>14.4</v>
      </c>
    </row>
    <row r="330" spans="5:11" ht="15" thickBot="1" x14ac:dyDescent="0.35">
      <c r="E330"/>
      <c r="F330" s="383" t="s">
        <v>249</v>
      </c>
      <c r="G330" s="111">
        <v>17.2</v>
      </c>
      <c r="H330" s="112">
        <v>14.4</v>
      </c>
      <c r="I330">
        <v>20</v>
      </c>
      <c r="J330">
        <f t="shared" ref="J330:J331" si="7">G330*I330/1000</f>
        <v>0.34399999999999997</v>
      </c>
    </row>
    <row r="331" spans="5:11" ht="15" thickBot="1" x14ac:dyDescent="0.35">
      <c r="E331"/>
      <c r="F331" s="383" t="s">
        <v>250</v>
      </c>
      <c r="G331" s="111">
        <v>7.2</v>
      </c>
      <c r="H331" s="112">
        <v>7.2</v>
      </c>
      <c r="I331">
        <v>130</v>
      </c>
      <c r="J331">
        <f t="shared" si="7"/>
        <v>0.93600000000000005</v>
      </c>
    </row>
    <row r="333" spans="5:11" ht="24.6" x14ac:dyDescent="0.3">
      <c r="E333"/>
      <c r="F333" s="302" t="s">
        <v>251</v>
      </c>
      <c r="K333" s="279">
        <f>J336+J339+J342+J343+J344+J349+J350</f>
        <v>4.5905000000000005</v>
      </c>
    </row>
    <row r="334" spans="5:11" ht="15" thickBot="1" x14ac:dyDescent="0.35">
      <c r="E334"/>
      <c r="F334" s="322" t="s">
        <v>252</v>
      </c>
    </row>
    <row r="335" spans="5:11" ht="15" thickBot="1" x14ac:dyDescent="0.35">
      <c r="E335"/>
      <c r="F335" s="323" t="s">
        <v>137</v>
      </c>
      <c r="G335" s="249" t="s">
        <v>138</v>
      </c>
      <c r="H335" s="250" t="s">
        <v>139</v>
      </c>
    </row>
    <row r="336" spans="5:11" ht="15" thickBot="1" x14ac:dyDescent="0.35">
      <c r="E336"/>
      <c r="F336" s="321" t="s">
        <v>253</v>
      </c>
      <c r="G336" s="251">
        <v>100</v>
      </c>
      <c r="H336" s="252">
        <v>75</v>
      </c>
      <c r="I336">
        <v>35</v>
      </c>
      <c r="J336">
        <f>G336*I336/1000</f>
        <v>3.5</v>
      </c>
      <c r="K336"/>
    </row>
    <row r="337" spans="5:11" ht="15" thickBot="1" x14ac:dyDescent="0.35">
      <c r="E337"/>
      <c r="F337" s="321" t="s">
        <v>254</v>
      </c>
      <c r="G337" s="251">
        <v>2</v>
      </c>
      <c r="H337" s="252">
        <v>2</v>
      </c>
      <c r="K337"/>
    </row>
    <row r="338" spans="5:11" ht="15" thickBot="1" x14ac:dyDescent="0.35">
      <c r="E338"/>
      <c r="F338" s="321" t="s">
        <v>255</v>
      </c>
      <c r="G338" s="251">
        <v>2</v>
      </c>
      <c r="H338" s="252">
        <v>2</v>
      </c>
      <c r="K338"/>
    </row>
    <row r="339" spans="5:11" ht="15" thickBot="1" x14ac:dyDescent="0.35">
      <c r="E339"/>
      <c r="F339" s="321" t="s">
        <v>256</v>
      </c>
      <c r="G339" s="251">
        <v>2</v>
      </c>
      <c r="H339" s="252">
        <v>2</v>
      </c>
      <c r="I339">
        <v>58</v>
      </c>
      <c r="J339">
        <f>G339*I339/1000</f>
        <v>0.11600000000000001</v>
      </c>
      <c r="K339"/>
    </row>
    <row r="340" spans="5:11" ht="15" thickBot="1" x14ac:dyDescent="0.35">
      <c r="E340"/>
      <c r="F340" s="321" t="s">
        <v>257</v>
      </c>
      <c r="G340" s="253" t="s">
        <v>147</v>
      </c>
      <c r="H340" s="252">
        <v>2</v>
      </c>
      <c r="K340"/>
    </row>
    <row r="341" spans="5:11" ht="29.4" thickBot="1" x14ac:dyDescent="0.35">
      <c r="E341"/>
      <c r="F341" s="321" t="s">
        <v>258</v>
      </c>
      <c r="G341" s="251">
        <v>2</v>
      </c>
      <c r="H341" s="252">
        <v>2</v>
      </c>
      <c r="K341"/>
    </row>
    <row r="342" spans="5:11" ht="15" thickBot="1" x14ac:dyDescent="0.35">
      <c r="E342"/>
      <c r="F342" s="321" t="s">
        <v>259</v>
      </c>
      <c r="G342" s="251">
        <v>12.5</v>
      </c>
      <c r="H342" s="252">
        <v>10</v>
      </c>
      <c r="I342">
        <v>30</v>
      </c>
      <c r="J342">
        <f>G342*I342/1000</f>
        <v>0.375</v>
      </c>
      <c r="K342"/>
    </row>
    <row r="343" spans="5:11" ht="15" thickBot="1" x14ac:dyDescent="0.35">
      <c r="E343"/>
      <c r="F343" s="321" t="s">
        <v>260</v>
      </c>
      <c r="G343" s="251">
        <v>12</v>
      </c>
      <c r="H343" s="252">
        <v>10</v>
      </c>
      <c r="I343">
        <v>20</v>
      </c>
      <c r="J343">
        <f>G343*I343/1000</f>
        <v>0.24</v>
      </c>
      <c r="K343"/>
    </row>
    <row r="344" spans="5:11" ht="15" thickBot="1" x14ac:dyDescent="0.35">
      <c r="E344"/>
      <c r="F344" s="321" t="s">
        <v>250</v>
      </c>
      <c r="G344" s="251">
        <v>2.5</v>
      </c>
      <c r="H344" s="252">
        <v>2.5</v>
      </c>
      <c r="I344">
        <v>130</v>
      </c>
      <c r="J344">
        <f>G344*I344/1000</f>
        <v>0.32500000000000001</v>
      </c>
      <c r="K344"/>
    </row>
    <row r="345" spans="5:11" ht="15" thickBot="1" x14ac:dyDescent="0.35">
      <c r="E345"/>
      <c r="F345" s="321" t="s">
        <v>261</v>
      </c>
      <c r="G345" s="253" t="s">
        <v>147</v>
      </c>
      <c r="H345" s="252">
        <v>175</v>
      </c>
      <c r="K345"/>
    </row>
    <row r="346" spans="5:11" ht="15" thickBot="1" x14ac:dyDescent="0.35">
      <c r="E346"/>
      <c r="F346" s="321" t="s">
        <v>262</v>
      </c>
      <c r="G346" s="251">
        <v>175</v>
      </c>
      <c r="H346" s="252">
        <v>175</v>
      </c>
      <c r="K346"/>
    </row>
    <row r="347" spans="5:11" ht="15" thickBot="1" x14ac:dyDescent="0.35">
      <c r="E347"/>
      <c r="F347" s="321" t="s">
        <v>263</v>
      </c>
      <c r="G347" s="251">
        <v>175</v>
      </c>
      <c r="H347" s="252">
        <v>175</v>
      </c>
      <c r="K347"/>
    </row>
    <row r="348" spans="5:11" ht="15" thickBot="1" x14ac:dyDescent="0.35">
      <c r="E348"/>
      <c r="F348" s="321" t="s">
        <v>145</v>
      </c>
      <c r="G348" s="251">
        <v>175</v>
      </c>
      <c r="H348" s="252">
        <v>175</v>
      </c>
      <c r="K348"/>
    </row>
    <row r="349" spans="5:11" ht="15" thickBot="1" x14ac:dyDescent="0.35">
      <c r="E349"/>
      <c r="F349" s="321" t="s">
        <v>264</v>
      </c>
      <c r="G349" s="251">
        <v>0.01</v>
      </c>
      <c r="H349" s="252">
        <v>0.01</v>
      </c>
      <c r="I349" s="92">
        <v>900</v>
      </c>
      <c r="J349">
        <f>G349*I349/1000</f>
        <v>8.9999999999999993E-3</v>
      </c>
      <c r="K349"/>
    </row>
    <row r="350" spans="5:11" ht="15" thickBot="1" x14ac:dyDescent="0.35">
      <c r="E350"/>
      <c r="F350" s="321" t="s">
        <v>265</v>
      </c>
      <c r="G350" s="251">
        <v>1.5</v>
      </c>
      <c r="H350" s="252">
        <v>1.5</v>
      </c>
      <c r="I350">
        <v>17</v>
      </c>
      <c r="J350">
        <f>G350*I350/1000</f>
        <v>2.5499999999999998E-2</v>
      </c>
      <c r="K350"/>
    </row>
    <row r="352" spans="5:11" ht="25.2" thickBot="1" x14ac:dyDescent="0.35">
      <c r="E352"/>
      <c r="F352" s="302" t="s">
        <v>349</v>
      </c>
      <c r="K352" s="279">
        <f>J354+J355+J358</f>
        <v>12.008027999999999</v>
      </c>
    </row>
    <row r="353" spans="5:11" ht="15" thickBot="1" x14ac:dyDescent="0.35">
      <c r="E353"/>
      <c r="F353" s="323" t="s">
        <v>137</v>
      </c>
      <c r="G353" s="249" t="s">
        <v>138</v>
      </c>
      <c r="H353" s="250" t="s">
        <v>139</v>
      </c>
    </row>
    <row r="354" spans="5:11" ht="15" thickBot="1" x14ac:dyDescent="0.35">
      <c r="E354"/>
      <c r="F354" s="321" t="s">
        <v>253</v>
      </c>
      <c r="G354" s="251">
        <v>205</v>
      </c>
      <c r="H354" s="252">
        <v>154</v>
      </c>
      <c r="I354">
        <v>35</v>
      </c>
      <c r="J354">
        <f>G354*I354/1000</f>
        <v>7.1749999999999998</v>
      </c>
    </row>
    <row r="355" spans="5:11" ht="29.4" thickBot="1" x14ac:dyDescent="0.35">
      <c r="E355"/>
      <c r="F355" s="321" t="s">
        <v>279</v>
      </c>
      <c r="G355" s="251">
        <v>28.4</v>
      </c>
      <c r="H355" s="252">
        <v>28.4</v>
      </c>
      <c r="I355">
        <v>48.17</v>
      </c>
      <c r="J355">
        <f>G355*I355/1000</f>
        <v>1.368028</v>
      </c>
    </row>
    <row r="356" spans="5:11" ht="15" thickBot="1" x14ac:dyDescent="0.35">
      <c r="E356"/>
      <c r="F356" s="326" t="s">
        <v>350</v>
      </c>
      <c r="G356" s="253" t="s">
        <v>147</v>
      </c>
      <c r="H356" s="257">
        <v>27</v>
      </c>
    </row>
    <row r="357" spans="5:11" ht="34.799999999999997" thickBot="1" x14ac:dyDescent="0.35">
      <c r="E357"/>
      <c r="F357" s="326" t="s">
        <v>351</v>
      </c>
      <c r="G357" s="253" t="s">
        <v>147</v>
      </c>
      <c r="H357" s="269" t="s">
        <v>147</v>
      </c>
    </row>
    <row r="358" spans="5:11" ht="15" thickBot="1" x14ac:dyDescent="0.35">
      <c r="E358"/>
      <c r="F358" s="321" t="s">
        <v>148</v>
      </c>
      <c r="G358" s="251">
        <v>6.3</v>
      </c>
      <c r="H358" s="252">
        <v>6.3</v>
      </c>
      <c r="I358">
        <v>550</v>
      </c>
      <c r="J358">
        <f>G358*I358/1000</f>
        <v>3.4649999999999999</v>
      </c>
    </row>
    <row r="360" spans="5:11" ht="28.8" x14ac:dyDescent="0.3">
      <c r="E360"/>
      <c r="F360" s="353" t="s">
        <v>352</v>
      </c>
      <c r="K360" s="279">
        <f>J363+J365+J366+J367+J368+J369</f>
        <v>21.984280000000002</v>
      </c>
    </row>
    <row r="361" spans="5:11" ht="15.6" thickBot="1" x14ac:dyDescent="0.35">
      <c r="E361"/>
      <c r="F361" s="355" t="s">
        <v>273</v>
      </c>
    </row>
    <row r="362" spans="5:11" ht="28.2" thickBot="1" x14ac:dyDescent="0.35">
      <c r="E362"/>
      <c r="F362" s="320" t="s">
        <v>137</v>
      </c>
      <c r="G362" s="106" t="s">
        <v>138</v>
      </c>
      <c r="H362" s="107" t="s">
        <v>139</v>
      </c>
    </row>
    <row r="363" spans="5:11" ht="15" thickBot="1" x14ac:dyDescent="0.35">
      <c r="E363"/>
      <c r="F363" s="321" t="s">
        <v>353</v>
      </c>
      <c r="G363" s="111">
        <v>134</v>
      </c>
      <c r="H363" s="112">
        <v>61.7</v>
      </c>
      <c r="I363">
        <v>149.13</v>
      </c>
      <c r="J363">
        <f>G363*I363/1000</f>
        <v>19.983419999999999</v>
      </c>
    </row>
    <row r="364" spans="5:11" ht="15" thickBot="1" x14ac:dyDescent="0.35">
      <c r="E364"/>
      <c r="F364" s="321" t="s">
        <v>155</v>
      </c>
      <c r="G364" s="111">
        <v>18.3</v>
      </c>
      <c r="H364" s="259">
        <v>18.3</v>
      </c>
    </row>
    <row r="365" spans="5:11" ht="15" thickBot="1" x14ac:dyDescent="0.35">
      <c r="E365"/>
      <c r="F365" s="321" t="s">
        <v>331</v>
      </c>
      <c r="G365" s="111">
        <v>28.2</v>
      </c>
      <c r="H365" s="112">
        <v>22.5</v>
      </c>
      <c r="I365">
        <v>30</v>
      </c>
      <c r="J365">
        <f>G365*I365/1000</f>
        <v>0.84599999999999997</v>
      </c>
    </row>
    <row r="366" spans="5:11" ht="15" thickBot="1" x14ac:dyDescent="0.35">
      <c r="E366"/>
      <c r="F366" s="321" t="s">
        <v>260</v>
      </c>
      <c r="G366" s="111">
        <v>17.8</v>
      </c>
      <c r="H366" s="112">
        <v>15</v>
      </c>
      <c r="I366">
        <v>20</v>
      </c>
      <c r="J366">
        <f>G366*I366/1000</f>
        <v>0.35599999999999998</v>
      </c>
    </row>
    <row r="367" spans="5:11" ht="15" thickBot="1" x14ac:dyDescent="0.35">
      <c r="E367"/>
      <c r="F367" s="321" t="s">
        <v>315</v>
      </c>
      <c r="G367" s="111">
        <v>5.33</v>
      </c>
      <c r="H367" s="112">
        <v>5.33</v>
      </c>
      <c r="I367">
        <v>130</v>
      </c>
      <c r="J367">
        <f>G367*I367/1000</f>
        <v>0.69289999999999996</v>
      </c>
    </row>
    <row r="368" spans="5:11" ht="15" thickBot="1" x14ac:dyDescent="0.35">
      <c r="F368" s="321" t="s">
        <v>158</v>
      </c>
      <c r="G368" s="111">
        <v>1.67</v>
      </c>
      <c r="H368" s="112">
        <v>1.67</v>
      </c>
      <c r="I368">
        <v>55</v>
      </c>
      <c r="J368">
        <f>G368*I368/1000</f>
        <v>9.1850000000000001E-2</v>
      </c>
    </row>
    <row r="369" spans="5:11" ht="15" thickBot="1" x14ac:dyDescent="0.35">
      <c r="F369" s="321" t="s">
        <v>182</v>
      </c>
      <c r="G369" s="111">
        <v>0.83</v>
      </c>
      <c r="H369" s="112">
        <v>0.83</v>
      </c>
      <c r="I369">
        <v>17</v>
      </c>
      <c r="J369">
        <f>G369*I369/1000</f>
        <v>1.4109999999999999E-2</v>
      </c>
    </row>
    <row r="371" spans="5:11" x14ac:dyDescent="0.3">
      <c r="F371" s="303" t="s">
        <v>282</v>
      </c>
      <c r="G371" s="159">
        <v>200</v>
      </c>
      <c r="H371" s="159"/>
      <c r="I371">
        <v>44</v>
      </c>
      <c r="K371" s="279">
        <f>G371*I371/1000</f>
        <v>8.8000000000000007</v>
      </c>
    </row>
    <row r="373" spans="5:11" x14ac:dyDescent="0.3">
      <c r="F373" s="303" t="s">
        <v>14</v>
      </c>
      <c r="G373">
        <v>80</v>
      </c>
      <c r="I373">
        <v>29.72</v>
      </c>
      <c r="K373" s="279">
        <f>G373*I373/1000</f>
        <v>2.3775999999999997</v>
      </c>
    </row>
    <row r="375" spans="5:11" x14ac:dyDescent="0.3">
      <c r="F375" s="303" t="s">
        <v>367</v>
      </c>
      <c r="G375">
        <v>250</v>
      </c>
      <c r="I375">
        <v>150</v>
      </c>
      <c r="K375" s="279">
        <f>G375*I375/1000</f>
        <v>37.5</v>
      </c>
    </row>
    <row r="377" spans="5:11" s="289" customFormat="1" x14ac:dyDescent="0.3">
      <c r="E377" s="359"/>
      <c r="F377" s="359" t="s">
        <v>194</v>
      </c>
      <c r="K377" s="291">
        <f>K386+K403+K412+K428+K437+K451+K458+K484+K498+K500+K501</f>
        <v>127.78337000000001</v>
      </c>
    </row>
    <row r="379" spans="5:11" ht="18" x14ac:dyDescent="0.3">
      <c r="F379" s="368" t="s">
        <v>195</v>
      </c>
      <c r="G379" s="141"/>
      <c r="H379" s="141"/>
      <c r="I379" s="113"/>
      <c r="J379" s="131"/>
      <c r="K379" s="149"/>
    </row>
    <row r="380" spans="5:11" hidden="1" x14ac:dyDescent="0.3">
      <c r="F380" s="361" t="s">
        <v>192</v>
      </c>
      <c r="G380" s="141"/>
      <c r="H380" s="141"/>
      <c r="I380" s="113"/>
      <c r="J380" s="119"/>
      <c r="K380" s="97"/>
    </row>
    <row r="381" spans="5:11" hidden="1" x14ac:dyDescent="0.3">
      <c r="F381" s="361" t="s">
        <v>166</v>
      </c>
      <c r="G381" s="141"/>
      <c r="H381" s="141"/>
      <c r="I381" s="113"/>
      <c r="J381" s="119"/>
      <c r="K381" s="97"/>
    </row>
    <row r="382" spans="5:11" hidden="1" x14ac:dyDescent="0.3">
      <c r="F382" s="318"/>
      <c r="G382" s="141"/>
      <c r="H382" s="141"/>
      <c r="I382" s="113"/>
      <c r="J382" s="119"/>
      <c r="K382" s="97"/>
    </row>
    <row r="383" spans="5:11" hidden="1" x14ac:dyDescent="0.3">
      <c r="F383" s="362" t="s">
        <v>167</v>
      </c>
      <c r="G383" s="141"/>
      <c r="H383" s="141"/>
      <c r="I383" s="113"/>
      <c r="J383" s="119"/>
      <c r="K383" s="97"/>
    </row>
    <row r="384" spans="5:11" hidden="1" x14ac:dyDescent="0.3">
      <c r="E384"/>
      <c r="F384" s="369"/>
      <c r="G384" s="141"/>
      <c r="H384" s="141"/>
      <c r="I384" s="113"/>
      <c r="J384" s="119"/>
      <c r="K384" s="97"/>
    </row>
    <row r="385" spans="5:11" hidden="1" x14ac:dyDescent="0.3">
      <c r="E385"/>
      <c r="F385" s="370" t="s">
        <v>196</v>
      </c>
      <c r="G385" s="141"/>
      <c r="H385" s="141"/>
      <c r="I385" s="113"/>
      <c r="J385" s="119"/>
      <c r="K385" s="97"/>
    </row>
    <row r="386" spans="5:11" ht="16.2" thickBot="1" x14ac:dyDescent="0.35">
      <c r="E386"/>
      <c r="F386" s="363" t="s">
        <v>136</v>
      </c>
      <c r="G386" s="141"/>
      <c r="H386" s="141"/>
      <c r="I386" s="113"/>
      <c r="J386" s="119"/>
      <c r="K386" s="290">
        <f>J388+J389+J391+J392+J394</f>
        <v>11.03032</v>
      </c>
    </row>
    <row r="387" spans="5:11" ht="28.2" thickBot="1" x14ac:dyDescent="0.35">
      <c r="E387"/>
      <c r="F387" s="364" t="s">
        <v>137</v>
      </c>
      <c r="G387" s="187" t="s">
        <v>138</v>
      </c>
      <c r="H387" s="188" t="s">
        <v>139</v>
      </c>
      <c r="I387" s="113"/>
      <c r="J387" s="119"/>
      <c r="K387" s="292"/>
    </row>
    <row r="388" spans="5:11" ht="15" thickBot="1" x14ac:dyDescent="0.35">
      <c r="E388"/>
      <c r="F388" s="365" t="s">
        <v>197</v>
      </c>
      <c r="G388" s="190">
        <v>43.4</v>
      </c>
      <c r="H388" s="191">
        <v>43.4</v>
      </c>
      <c r="I388" s="113">
        <v>79</v>
      </c>
      <c r="J388" s="133">
        <f>G388*I388/1000</f>
        <v>3.4285999999999999</v>
      </c>
      <c r="K388" s="292"/>
    </row>
    <row r="389" spans="5:11" ht="15" thickBot="1" x14ac:dyDescent="0.35">
      <c r="E389"/>
      <c r="F389" s="365" t="s">
        <v>144</v>
      </c>
      <c r="G389" s="190">
        <v>96</v>
      </c>
      <c r="H389" s="191">
        <v>96</v>
      </c>
      <c r="I389" s="113">
        <v>48.17</v>
      </c>
      <c r="J389" s="133">
        <f>G389*I389/1000</f>
        <v>4.62432</v>
      </c>
      <c r="K389" s="292"/>
    </row>
    <row r="390" spans="5:11" ht="15" thickBot="1" x14ac:dyDescent="0.35">
      <c r="E390"/>
      <c r="F390" s="365" t="s">
        <v>155</v>
      </c>
      <c r="G390" s="190">
        <v>63.9</v>
      </c>
      <c r="H390" s="191">
        <v>63.9</v>
      </c>
      <c r="I390" s="113"/>
      <c r="J390" s="155"/>
      <c r="K390" s="292"/>
    </row>
    <row r="391" spans="5:11" ht="15" thickBot="1" x14ac:dyDescent="0.35">
      <c r="E391"/>
      <c r="F391" s="365" t="s">
        <v>158</v>
      </c>
      <c r="G391" s="190">
        <v>5.18</v>
      </c>
      <c r="H391" s="191">
        <v>5.18</v>
      </c>
      <c r="I391" s="156">
        <v>55</v>
      </c>
      <c r="J391" s="133">
        <f>G391*I391/1000</f>
        <v>0.28489999999999999</v>
      </c>
      <c r="K391" s="292"/>
    </row>
    <row r="392" spans="5:11" ht="15" thickBot="1" x14ac:dyDescent="0.35">
      <c r="E392"/>
      <c r="F392" s="365" t="s">
        <v>182</v>
      </c>
      <c r="G392" s="190">
        <v>0.5</v>
      </c>
      <c r="H392" s="191">
        <v>0.5</v>
      </c>
      <c r="I392" s="113">
        <v>17</v>
      </c>
      <c r="J392" s="133">
        <f>G392*I392/1000</f>
        <v>8.5000000000000006E-3</v>
      </c>
      <c r="K392" s="292"/>
    </row>
    <row r="393" spans="5:11" ht="15" thickBot="1" x14ac:dyDescent="0.35">
      <c r="E393"/>
      <c r="F393" s="366" t="s">
        <v>198</v>
      </c>
      <c r="G393" s="193" t="s">
        <v>147</v>
      </c>
      <c r="H393" s="194">
        <v>195</v>
      </c>
      <c r="I393" s="113"/>
      <c r="J393" s="155"/>
      <c r="K393" s="292"/>
    </row>
    <row r="394" spans="5:11" ht="15" thickBot="1" x14ac:dyDescent="0.35">
      <c r="E394"/>
      <c r="F394" s="365" t="s">
        <v>148</v>
      </c>
      <c r="G394" s="190">
        <v>4.88</v>
      </c>
      <c r="H394" s="191">
        <v>4.88</v>
      </c>
      <c r="I394" s="156">
        <v>550</v>
      </c>
      <c r="J394" s="133">
        <f>G394*I394/1000</f>
        <v>2.6840000000000002</v>
      </c>
      <c r="K394" s="292"/>
    </row>
    <row r="395" spans="5:11" x14ac:dyDescent="0.3">
      <c r="E395"/>
      <c r="F395" s="216"/>
      <c r="G395" s="119"/>
      <c r="H395" s="119"/>
      <c r="I395" s="113"/>
      <c r="J395" s="119"/>
      <c r="K395" s="292"/>
    </row>
    <row r="396" spans="5:11" ht="21" x14ac:dyDescent="0.3">
      <c r="E396"/>
      <c r="F396" s="311" t="s">
        <v>150</v>
      </c>
      <c r="G396" s="119"/>
      <c r="H396" s="119"/>
      <c r="I396" s="120"/>
      <c r="J396" s="121"/>
      <c r="K396" s="292"/>
    </row>
    <row r="397" spans="5:11" x14ac:dyDescent="0.3">
      <c r="E397"/>
      <c r="F397" s="613" t="s">
        <v>151</v>
      </c>
      <c r="G397" s="613"/>
      <c r="H397" s="613"/>
      <c r="I397" s="613"/>
      <c r="J397" s="613"/>
      <c r="K397" s="292"/>
    </row>
    <row r="398" spans="5:11" ht="16.2" thickBot="1" x14ac:dyDescent="0.35">
      <c r="E398"/>
      <c r="F398" s="312" t="s">
        <v>152</v>
      </c>
      <c r="G398" s="119"/>
      <c r="H398" s="119"/>
      <c r="I398" s="120"/>
      <c r="J398" s="121"/>
      <c r="K398" s="292"/>
    </row>
    <row r="399" spans="5:11" ht="27" thickBot="1" x14ac:dyDescent="0.35">
      <c r="E399"/>
      <c r="F399" s="313" t="s">
        <v>137</v>
      </c>
      <c r="G399" s="124" t="s">
        <v>138</v>
      </c>
      <c r="H399" s="125" t="s">
        <v>139</v>
      </c>
      <c r="I399" s="120"/>
      <c r="J399" s="121"/>
      <c r="K399" s="292"/>
    </row>
    <row r="400" spans="5:11" ht="15" thickBot="1" x14ac:dyDescent="0.35">
      <c r="E400"/>
      <c r="F400" s="314" t="s">
        <v>153</v>
      </c>
      <c r="G400" s="127">
        <v>0.5</v>
      </c>
      <c r="H400" s="128">
        <v>0.5</v>
      </c>
      <c r="I400" s="120" t="s">
        <v>425</v>
      </c>
      <c r="J400" s="129">
        <f>G400*I400/1000</f>
        <v>0.25</v>
      </c>
      <c r="K400" s="292"/>
    </row>
    <row r="401" spans="5:11" ht="15" thickBot="1" x14ac:dyDescent="0.35">
      <c r="E401"/>
      <c r="F401" s="314" t="s">
        <v>155</v>
      </c>
      <c r="G401" s="127">
        <v>54</v>
      </c>
      <c r="H401" s="128">
        <v>54</v>
      </c>
      <c r="I401" s="120"/>
      <c r="J401" s="121"/>
      <c r="K401" s="292"/>
    </row>
    <row r="402" spans="5:11" x14ac:dyDescent="0.3">
      <c r="E402"/>
      <c r="F402" s="315"/>
      <c r="G402" s="131"/>
      <c r="H402" s="131"/>
      <c r="I402" s="120"/>
      <c r="J402" s="121"/>
      <c r="K402" s="292"/>
    </row>
    <row r="403" spans="5:11" ht="18" x14ac:dyDescent="0.3">
      <c r="E403"/>
      <c r="F403" s="371" t="s">
        <v>156</v>
      </c>
      <c r="G403" s="119"/>
      <c r="H403" s="119"/>
      <c r="I403" s="120"/>
      <c r="J403" s="129"/>
      <c r="K403" s="290">
        <f>J407+J408+J409</f>
        <v>2.5405000000000002</v>
      </c>
    </row>
    <row r="404" spans="5:11" x14ac:dyDescent="0.3">
      <c r="E404"/>
      <c r="F404" s="613" t="s">
        <v>151</v>
      </c>
      <c r="G404" s="613"/>
      <c r="H404" s="613"/>
      <c r="I404" s="613"/>
      <c r="J404" s="613"/>
      <c r="K404" s="292"/>
    </row>
    <row r="405" spans="5:11" ht="16.2" thickBot="1" x14ac:dyDescent="0.35">
      <c r="E405"/>
      <c r="F405" s="312" t="s">
        <v>136</v>
      </c>
      <c r="G405" s="119"/>
      <c r="H405" s="119"/>
      <c r="I405" s="120"/>
      <c r="J405" s="121"/>
      <c r="K405" s="292"/>
    </row>
    <row r="406" spans="5:11" ht="27" thickBot="1" x14ac:dyDescent="0.35">
      <c r="E406"/>
      <c r="F406" s="313" t="s">
        <v>137</v>
      </c>
      <c r="G406" s="124" t="s">
        <v>138</v>
      </c>
      <c r="H406" s="125" t="s">
        <v>139</v>
      </c>
      <c r="I406" s="120"/>
      <c r="J406" s="121"/>
      <c r="K406" s="292"/>
    </row>
    <row r="407" spans="5:11" ht="15" thickBot="1" x14ac:dyDescent="0.35">
      <c r="E407"/>
      <c r="F407" s="314" t="s">
        <v>157</v>
      </c>
      <c r="G407" s="134" t="s">
        <v>147</v>
      </c>
      <c r="H407" s="128">
        <v>45</v>
      </c>
      <c r="I407" s="120"/>
      <c r="J407" s="129">
        <f>J400</f>
        <v>0.25</v>
      </c>
      <c r="K407" s="292"/>
    </row>
    <row r="408" spans="5:11" ht="15" thickBot="1" x14ac:dyDescent="0.35">
      <c r="E408"/>
      <c r="F408" s="314" t="s">
        <v>158</v>
      </c>
      <c r="G408" s="127">
        <v>13.5</v>
      </c>
      <c r="H408" s="128">
        <v>13.5</v>
      </c>
      <c r="I408" s="120" t="s">
        <v>419</v>
      </c>
      <c r="J408" s="129">
        <f>G408*I408/1000</f>
        <v>0.74250000000000005</v>
      </c>
      <c r="K408" s="292"/>
    </row>
    <row r="409" spans="5:11" ht="15" thickBot="1" x14ac:dyDescent="0.35">
      <c r="E409"/>
      <c r="F409" s="314" t="s">
        <v>160</v>
      </c>
      <c r="G409" s="127">
        <v>7.2</v>
      </c>
      <c r="H409" s="128">
        <v>6.3</v>
      </c>
      <c r="I409" s="120" t="s">
        <v>420</v>
      </c>
      <c r="J409" s="129">
        <f>G409*I409/1000</f>
        <v>1.548</v>
      </c>
      <c r="K409" s="292"/>
    </row>
    <row r="410" spans="5:11" ht="15" thickBot="1" x14ac:dyDescent="0.35">
      <c r="E410"/>
      <c r="F410" s="314" t="s">
        <v>155</v>
      </c>
      <c r="G410" s="127">
        <v>135</v>
      </c>
      <c r="H410" s="128">
        <v>135</v>
      </c>
      <c r="I410" s="120"/>
      <c r="J410" s="121"/>
      <c r="K410" s="292"/>
    </row>
    <row r="411" spans="5:11" x14ac:dyDescent="0.3">
      <c r="E411"/>
      <c r="F411" s="310"/>
      <c r="I411" s="96"/>
      <c r="K411" s="292"/>
    </row>
    <row r="412" spans="5:11" ht="18" x14ac:dyDescent="0.3">
      <c r="E412"/>
      <c r="F412" s="372" t="s">
        <v>199</v>
      </c>
      <c r="J412" s="135"/>
      <c r="K412" s="290">
        <f>J423+J425</f>
        <v>8.7207500000000007</v>
      </c>
    </row>
    <row r="413" spans="5:11" x14ac:dyDescent="0.3">
      <c r="E413"/>
      <c r="F413" s="373" t="s">
        <v>129</v>
      </c>
      <c r="J413" s="135"/>
      <c r="K413" s="292"/>
    </row>
    <row r="414" spans="5:11" x14ac:dyDescent="0.3">
      <c r="E414"/>
      <c r="F414" s="373"/>
      <c r="I414" s="197"/>
      <c r="J414" s="135"/>
      <c r="K414" s="292"/>
    </row>
    <row r="415" spans="5:11" x14ac:dyDescent="0.3">
      <c r="E415"/>
      <c r="F415" s="374" t="s">
        <v>130</v>
      </c>
      <c r="I415" s="197"/>
      <c r="J415" s="135"/>
      <c r="K415" s="292"/>
    </row>
    <row r="416" spans="5:11" x14ac:dyDescent="0.3">
      <c r="E416"/>
      <c r="F416" s="203" t="s">
        <v>131</v>
      </c>
      <c r="I416" s="197"/>
      <c r="J416" s="135"/>
      <c r="K416" s="292"/>
    </row>
    <row r="417" spans="5:11" x14ac:dyDescent="0.3">
      <c r="E417"/>
      <c r="F417" s="203" t="s">
        <v>132</v>
      </c>
      <c r="I417" s="197"/>
      <c r="J417" s="135"/>
      <c r="K417" s="292"/>
    </row>
    <row r="418" spans="5:11" ht="15" thickBot="1" x14ac:dyDescent="0.35">
      <c r="E418"/>
      <c r="F418" s="375"/>
      <c r="I418" s="197"/>
      <c r="J418" s="135"/>
      <c r="K418" s="292"/>
    </row>
    <row r="419" spans="5:11" ht="15" hidden="1" thickBot="1" x14ac:dyDescent="0.35">
      <c r="E419"/>
      <c r="F419" s="376" t="s">
        <v>200</v>
      </c>
      <c r="I419" s="197"/>
      <c r="J419" s="135"/>
      <c r="K419" s="292"/>
    </row>
    <row r="420" spans="5:11" ht="15" hidden="1" thickBot="1" x14ac:dyDescent="0.35">
      <c r="E420"/>
      <c r="F420" s="205" t="s">
        <v>201</v>
      </c>
      <c r="I420" s="197"/>
      <c r="J420" s="135"/>
      <c r="K420" s="292"/>
    </row>
    <row r="421" spans="5:11" ht="47.4" hidden="1" thickBot="1" x14ac:dyDescent="0.35">
      <c r="E421"/>
      <c r="F421" s="206" t="s">
        <v>152</v>
      </c>
      <c r="I421" s="197"/>
      <c r="J421" s="135"/>
      <c r="K421" s="292"/>
    </row>
    <row r="422" spans="5:11" ht="15" thickBot="1" x14ac:dyDescent="0.35">
      <c r="E422"/>
      <c r="F422" s="207" t="s">
        <v>137</v>
      </c>
      <c r="G422" s="294" t="s">
        <v>138</v>
      </c>
      <c r="H422" s="295" t="s">
        <v>139</v>
      </c>
      <c r="I422" s="197"/>
      <c r="J422" s="135"/>
      <c r="K422" s="292"/>
    </row>
    <row r="423" spans="5:11" ht="15" thickBot="1" x14ac:dyDescent="0.35">
      <c r="E423"/>
      <c r="F423" s="195" t="s">
        <v>148</v>
      </c>
      <c r="G423" s="296">
        <v>12.5</v>
      </c>
      <c r="H423" s="297">
        <v>12.5</v>
      </c>
      <c r="I423" s="197">
        <v>550</v>
      </c>
      <c r="J423" s="135">
        <f>G423*I423/1000</f>
        <v>6.875</v>
      </c>
      <c r="K423" s="292"/>
    </row>
    <row r="424" spans="5:11" ht="15" thickBot="1" x14ac:dyDescent="0.35">
      <c r="E424"/>
      <c r="F424" s="195" t="s">
        <v>202</v>
      </c>
      <c r="G424" s="296">
        <v>12.5</v>
      </c>
      <c r="H424" s="297">
        <v>12.5</v>
      </c>
      <c r="I424" s="197"/>
      <c r="J424" s="135"/>
      <c r="K424" s="292"/>
    </row>
    <row r="425" spans="5:11" ht="15" thickBot="1" x14ac:dyDescent="0.35">
      <c r="E425"/>
      <c r="F425" s="195" t="s">
        <v>184</v>
      </c>
      <c r="G425" s="296">
        <v>37.5</v>
      </c>
      <c r="H425" s="296">
        <v>37.5</v>
      </c>
      <c r="I425" s="120" t="s">
        <v>185</v>
      </c>
      <c r="J425" s="135">
        <f>G425*I425/1000</f>
        <v>1.84575</v>
      </c>
      <c r="K425" s="292"/>
    </row>
    <row r="426" spans="5:11" ht="15" thickBot="1" x14ac:dyDescent="0.35">
      <c r="E426"/>
      <c r="F426" s="195" t="s">
        <v>203</v>
      </c>
      <c r="G426" s="296">
        <v>37.5</v>
      </c>
      <c r="H426" s="296">
        <v>37.5</v>
      </c>
      <c r="I426" s="197"/>
      <c r="J426" s="135"/>
      <c r="K426" s="292"/>
    </row>
    <row r="427" spans="5:11" x14ac:dyDescent="0.3">
      <c r="E427"/>
      <c r="K427" s="293"/>
    </row>
    <row r="428" spans="5:11" ht="17.399999999999999" x14ac:dyDescent="0.3">
      <c r="E428"/>
      <c r="F428" s="343" t="s">
        <v>283</v>
      </c>
      <c r="G428" s="84"/>
      <c r="H428" s="84"/>
      <c r="K428" s="279">
        <f>J433+J434</f>
        <v>11.7372</v>
      </c>
    </row>
    <row r="429" spans="5:11" x14ac:dyDescent="0.3">
      <c r="E429"/>
      <c r="F429" s="344"/>
      <c r="G429" s="84"/>
      <c r="H429" s="84"/>
    </row>
    <row r="430" spans="5:11" ht="15.6" x14ac:dyDescent="0.3">
      <c r="E430"/>
      <c r="F430" s="345"/>
      <c r="G430" s="621" t="s">
        <v>285</v>
      </c>
      <c r="H430" s="621"/>
    </row>
    <row r="431" spans="5:11" ht="15.6" x14ac:dyDescent="0.3">
      <c r="E431"/>
      <c r="F431" s="346"/>
      <c r="G431" s="621" t="s">
        <v>286</v>
      </c>
      <c r="H431" s="621"/>
    </row>
    <row r="432" spans="5:11" ht="31.2" x14ac:dyDescent="0.3">
      <c r="E432"/>
      <c r="F432" s="345" t="s">
        <v>284</v>
      </c>
      <c r="G432" s="11" t="s">
        <v>138</v>
      </c>
      <c r="H432" s="11" t="s">
        <v>139</v>
      </c>
    </row>
    <row r="433" spans="5:11" ht="16.2" thickBot="1" x14ac:dyDescent="0.35">
      <c r="E433"/>
      <c r="F433" s="345" t="s">
        <v>287</v>
      </c>
      <c r="G433" s="384">
        <v>70.8</v>
      </c>
      <c r="H433" s="384">
        <v>60</v>
      </c>
      <c r="I433">
        <v>90</v>
      </c>
      <c r="J433">
        <f>G433*I433/1000</f>
        <v>6.3719999999999999</v>
      </c>
    </row>
    <row r="434" spans="5:11" ht="16.2" thickBot="1" x14ac:dyDescent="0.35">
      <c r="E434"/>
      <c r="F434" s="345" t="s">
        <v>320</v>
      </c>
      <c r="G434" s="384">
        <v>63.12</v>
      </c>
      <c r="H434" s="384">
        <v>60</v>
      </c>
      <c r="I434">
        <v>85</v>
      </c>
      <c r="J434">
        <f>G434*I434/1000</f>
        <v>5.3651999999999997</v>
      </c>
    </row>
    <row r="435" spans="5:11" ht="16.2" thickBot="1" x14ac:dyDescent="0.35">
      <c r="E435"/>
      <c r="F435" s="345" t="s">
        <v>288</v>
      </c>
      <c r="G435" s="385"/>
      <c r="H435" s="384">
        <v>120</v>
      </c>
    </row>
    <row r="436" spans="5:11" x14ac:dyDescent="0.3">
      <c r="E436"/>
      <c r="K436" s="293"/>
    </row>
    <row r="437" spans="5:11" ht="25.2" thickBot="1" x14ac:dyDescent="0.35">
      <c r="E437"/>
      <c r="F437" s="302" t="s">
        <v>354</v>
      </c>
      <c r="K437" s="298">
        <f>J439+J440+J442+J443+J444+J445+J446+J447</f>
        <v>6.2895000000000003</v>
      </c>
    </row>
    <row r="438" spans="5:11" ht="15" thickBot="1" x14ac:dyDescent="0.35">
      <c r="E438"/>
      <c r="F438" s="323" t="s">
        <v>137</v>
      </c>
      <c r="G438" s="249" t="s">
        <v>138</v>
      </c>
      <c r="H438" s="250" t="s">
        <v>139</v>
      </c>
      <c r="K438" s="293"/>
    </row>
    <row r="439" spans="5:11" ht="15" thickBot="1" x14ac:dyDescent="0.35">
      <c r="E439"/>
      <c r="F439" s="321" t="s">
        <v>355</v>
      </c>
      <c r="G439" s="251">
        <v>50</v>
      </c>
      <c r="H439" s="252">
        <v>40</v>
      </c>
      <c r="I439">
        <v>35</v>
      </c>
      <c r="J439">
        <f>G439*I439/1000</f>
        <v>1.75</v>
      </c>
      <c r="K439" s="293"/>
    </row>
    <row r="440" spans="5:11" ht="15" thickBot="1" x14ac:dyDescent="0.35">
      <c r="E440"/>
      <c r="F440" s="321" t="s">
        <v>289</v>
      </c>
      <c r="G440" s="251">
        <v>25</v>
      </c>
      <c r="H440" s="252">
        <v>20</v>
      </c>
      <c r="I440">
        <v>45</v>
      </c>
      <c r="J440">
        <f t="shared" ref="J440:J447" si="8">G440*I440/1000</f>
        <v>1.125</v>
      </c>
      <c r="K440" s="293"/>
    </row>
    <row r="441" spans="5:11" ht="29.4" hidden="1" thickBot="1" x14ac:dyDescent="0.35">
      <c r="E441"/>
      <c r="F441" s="321" t="s">
        <v>356</v>
      </c>
      <c r="G441" s="251">
        <v>21.5</v>
      </c>
      <c r="H441" s="252">
        <v>15</v>
      </c>
      <c r="J441">
        <f t="shared" si="8"/>
        <v>0</v>
      </c>
      <c r="K441" s="293"/>
    </row>
    <row r="442" spans="5:11" ht="15" thickBot="1" x14ac:dyDescent="0.35">
      <c r="E442"/>
      <c r="F442" s="321" t="s">
        <v>253</v>
      </c>
      <c r="G442" s="251">
        <v>26.8</v>
      </c>
      <c r="H442" s="252">
        <v>20</v>
      </c>
      <c r="I442">
        <v>35</v>
      </c>
      <c r="J442">
        <f t="shared" si="8"/>
        <v>0.93799999999999994</v>
      </c>
      <c r="K442" s="293"/>
    </row>
    <row r="443" spans="5:11" ht="15" thickBot="1" x14ac:dyDescent="0.35">
      <c r="E443"/>
      <c r="F443" s="321" t="s">
        <v>259</v>
      </c>
      <c r="G443" s="251">
        <v>15.8</v>
      </c>
      <c r="H443" s="252">
        <v>12.5</v>
      </c>
      <c r="I443">
        <v>30</v>
      </c>
      <c r="J443">
        <f t="shared" si="8"/>
        <v>0.47399999999999998</v>
      </c>
      <c r="K443" s="293"/>
    </row>
    <row r="444" spans="5:11" ht="15" thickBot="1" x14ac:dyDescent="0.35">
      <c r="E444"/>
      <c r="F444" s="321" t="s">
        <v>260</v>
      </c>
      <c r="G444" s="251">
        <v>12</v>
      </c>
      <c r="H444" s="252">
        <v>10</v>
      </c>
      <c r="I444">
        <v>20</v>
      </c>
      <c r="J444">
        <f t="shared" si="8"/>
        <v>0.24</v>
      </c>
      <c r="K444" s="293"/>
    </row>
    <row r="445" spans="5:11" ht="15" thickBot="1" x14ac:dyDescent="0.35">
      <c r="E445"/>
      <c r="F445" s="321" t="s">
        <v>250</v>
      </c>
      <c r="G445" s="251">
        <v>5</v>
      </c>
      <c r="H445" s="252">
        <v>5</v>
      </c>
      <c r="I445">
        <v>130</v>
      </c>
      <c r="J445">
        <f t="shared" si="8"/>
        <v>0.65</v>
      </c>
      <c r="K445" s="293"/>
    </row>
    <row r="446" spans="5:11" ht="15" thickBot="1" x14ac:dyDescent="0.35">
      <c r="E446"/>
      <c r="F446" s="321" t="s">
        <v>158</v>
      </c>
      <c r="G446" s="251">
        <v>2.5</v>
      </c>
      <c r="H446" s="252">
        <v>2.5</v>
      </c>
      <c r="I446">
        <v>55</v>
      </c>
      <c r="J446">
        <f t="shared" si="8"/>
        <v>0.13750000000000001</v>
      </c>
      <c r="K446" s="293"/>
    </row>
    <row r="447" spans="5:11" ht="15" thickBot="1" x14ac:dyDescent="0.35">
      <c r="E447"/>
      <c r="F447" s="321" t="s">
        <v>290</v>
      </c>
      <c r="G447" s="251">
        <v>7.5</v>
      </c>
      <c r="H447" s="252">
        <v>7.5</v>
      </c>
      <c r="I447">
        <v>130</v>
      </c>
      <c r="J447">
        <f t="shared" si="8"/>
        <v>0.97499999999999998</v>
      </c>
      <c r="K447" s="293"/>
    </row>
    <row r="448" spans="5:11" ht="15" thickBot="1" x14ac:dyDescent="0.35">
      <c r="E448"/>
      <c r="F448" s="321" t="s">
        <v>155</v>
      </c>
      <c r="G448" s="251">
        <v>200</v>
      </c>
      <c r="H448" s="252">
        <v>200</v>
      </c>
      <c r="K448" s="293"/>
    </row>
    <row r="449" spans="5:11" ht="15" thickBot="1" x14ac:dyDescent="0.35">
      <c r="E449"/>
      <c r="F449" s="321" t="s">
        <v>291</v>
      </c>
      <c r="G449" s="251">
        <v>200</v>
      </c>
      <c r="H449" s="252">
        <v>200</v>
      </c>
      <c r="K449" s="293"/>
    </row>
    <row r="450" spans="5:11" x14ac:dyDescent="0.3">
      <c r="E450"/>
      <c r="K450" s="293"/>
    </row>
    <row r="451" spans="5:11" ht="25.2" thickBot="1" x14ac:dyDescent="0.35">
      <c r="E451"/>
      <c r="F451" s="302" t="s">
        <v>266</v>
      </c>
      <c r="K451" s="298">
        <f>J453+J456</f>
        <v>12.321</v>
      </c>
    </row>
    <row r="452" spans="5:11" ht="15" thickBot="1" x14ac:dyDescent="0.35">
      <c r="E452"/>
      <c r="F452" s="323" t="s">
        <v>137</v>
      </c>
      <c r="G452" s="249" t="s">
        <v>138</v>
      </c>
      <c r="H452" s="250" t="s">
        <v>139</v>
      </c>
      <c r="K452" s="293"/>
    </row>
    <row r="453" spans="5:11" ht="15" thickBot="1" x14ac:dyDescent="0.35">
      <c r="E453"/>
      <c r="F453" s="321" t="s">
        <v>269</v>
      </c>
      <c r="G453" s="251">
        <v>82.8</v>
      </c>
      <c r="H453" s="252">
        <v>82.8</v>
      </c>
      <c r="I453">
        <v>95</v>
      </c>
      <c r="J453">
        <f t="shared" ref="J453" si="9">G453*I453/1000</f>
        <v>7.8659999999999997</v>
      </c>
      <c r="K453" s="293"/>
    </row>
    <row r="454" spans="5:11" ht="15" thickBot="1" x14ac:dyDescent="0.35">
      <c r="E454"/>
      <c r="F454" s="321" t="s">
        <v>155</v>
      </c>
      <c r="G454" s="251">
        <v>122</v>
      </c>
      <c r="H454" s="252">
        <v>122</v>
      </c>
      <c r="K454" s="293"/>
    </row>
    <row r="455" spans="5:11" ht="15" thickBot="1" x14ac:dyDescent="0.35">
      <c r="E455"/>
      <c r="F455" s="326" t="s">
        <v>270</v>
      </c>
      <c r="G455" s="253" t="s">
        <v>147</v>
      </c>
      <c r="H455" s="257">
        <v>173</v>
      </c>
      <c r="K455" s="293"/>
    </row>
    <row r="456" spans="5:11" ht="15" thickBot="1" x14ac:dyDescent="0.35">
      <c r="E456"/>
      <c r="F456" s="321" t="s">
        <v>148</v>
      </c>
      <c r="G456" s="251">
        <v>8.1</v>
      </c>
      <c r="H456" s="252">
        <v>8.1</v>
      </c>
      <c r="I456">
        <v>550</v>
      </c>
      <c r="J456">
        <f t="shared" ref="J456" si="10">G456*I456/1000</f>
        <v>4.4550000000000001</v>
      </c>
      <c r="K456" s="293"/>
    </row>
    <row r="457" spans="5:11" x14ac:dyDescent="0.3">
      <c r="E457"/>
      <c r="K457" s="293"/>
    </row>
    <row r="458" spans="5:11" ht="28.8" x14ac:dyDescent="0.3">
      <c r="E458"/>
      <c r="F458" s="353" t="s">
        <v>360</v>
      </c>
      <c r="K458" s="298">
        <f>J472+J476+J477+J478+J479+J480</f>
        <v>30.524000000000001</v>
      </c>
    </row>
    <row r="459" spans="5:11" hidden="1" x14ac:dyDescent="0.3">
      <c r="E459"/>
      <c r="F459" s="354" t="s">
        <v>129</v>
      </c>
      <c r="K459" s="293"/>
    </row>
    <row r="460" spans="5:11" hidden="1" x14ac:dyDescent="0.3">
      <c r="E460"/>
      <c r="K460" s="293"/>
    </row>
    <row r="461" spans="5:11" hidden="1" x14ac:dyDescent="0.3">
      <c r="E461"/>
      <c r="F461" s="325" t="s">
        <v>130</v>
      </c>
      <c r="K461" s="293"/>
    </row>
    <row r="462" spans="5:11" hidden="1" x14ac:dyDescent="0.3">
      <c r="E462"/>
      <c r="F462" s="328" t="s">
        <v>131</v>
      </c>
      <c r="K462" s="293"/>
    </row>
    <row r="463" spans="5:11" hidden="1" x14ac:dyDescent="0.3">
      <c r="E463"/>
      <c r="F463" s="328" t="s">
        <v>132</v>
      </c>
      <c r="K463" s="293"/>
    </row>
    <row r="464" spans="5:11" hidden="1" x14ac:dyDescent="0.3">
      <c r="E464"/>
      <c r="F464" s="357"/>
      <c r="K464" s="293"/>
    </row>
    <row r="465" spans="5:11" hidden="1" x14ac:dyDescent="0.3">
      <c r="E465"/>
      <c r="F465" s="354" t="s">
        <v>361</v>
      </c>
      <c r="K465" s="293"/>
    </row>
    <row r="466" spans="5:11" x14ac:dyDescent="0.3">
      <c r="E466"/>
      <c r="F466" s="354" t="s">
        <v>362</v>
      </c>
      <c r="K466" s="293"/>
    </row>
    <row r="467" spans="5:11" ht="15.6" thickBot="1" x14ac:dyDescent="0.35">
      <c r="E467"/>
      <c r="F467" s="355" t="s">
        <v>273</v>
      </c>
      <c r="K467" s="293"/>
    </row>
    <row r="468" spans="5:11" ht="28.2" thickBot="1" x14ac:dyDescent="0.35">
      <c r="E468"/>
      <c r="F468" s="320" t="s">
        <v>137</v>
      </c>
      <c r="G468" s="106" t="s">
        <v>138</v>
      </c>
      <c r="H468" s="107" t="s">
        <v>139</v>
      </c>
      <c r="K468" s="293"/>
    </row>
    <row r="469" spans="5:11" ht="29.4" hidden="1" thickBot="1" x14ac:dyDescent="0.35">
      <c r="E469"/>
      <c r="F469" s="321" t="s">
        <v>357</v>
      </c>
      <c r="G469" s="111">
        <v>113</v>
      </c>
      <c r="H469" s="112">
        <v>83</v>
      </c>
      <c r="K469" s="293"/>
    </row>
    <row r="470" spans="5:11" ht="29.4" hidden="1" thickBot="1" x14ac:dyDescent="0.35">
      <c r="E470"/>
      <c r="F470" s="321" t="s">
        <v>358</v>
      </c>
      <c r="G470" s="111">
        <v>113</v>
      </c>
      <c r="H470" s="112">
        <v>83</v>
      </c>
      <c r="K470" s="293"/>
    </row>
    <row r="471" spans="5:11" ht="29.4" hidden="1" thickBot="1" x14ac:dyDescent="0.35">
      <c r="E471"/>
      <c r="F471" s="321" t="s">
        <v>363</v>
      </c>
      <c r="G471" s="111">
        <v>113</v>
      </c>
      <c r="H471" s="112">
        <v>83</v>
      </c>
      <c r="K471" s="293"/>
    </row>
    <row r="472" spans="5:11" ht="15" thickBot="1" x14ac:dyDescent="0.35">
      <c r="E472"/>
      <c r="F472" s="321" t="s">
        <v>343</v>
      </c>
      <c r="G472" s="111">
        <v>87</v>
      </c>
      <c r="H472" s="112">
        <v>74</v>
      </c>
      <c r="I472">
        <v>330</v>
      </c>
      <c r="J472">
        <f>G472*I472/1000</f>
        <v>28.71</v>
      </c>
      <c r="K472" s="293"/>
    </row>
    <row r="473" spans="5:11" ht="15" thickBot="1" x14ac:dyDescent="0.35">
      <c r="E473"/>
      <c r="F473" s="321" t="s">
        <v>344</v>
      </c>
      <c r="G473" s="111">
        <v>87</v>
      </c>
      <c r="H473" s="112">
        <v>74</v>
      </c>
      <c r="J473">
        <f t="shared" ref="J473:J480" si="11">G473*I473/1000</f>
        <v>0</v>
      </c>
      <c r="K473" s="293"/>
    </row>
    <row r="474" spans="5:11" ht="15" hidden="1" thickBot="1" x14ac:dyDescent="0.35">
      <c r="E474"/>
      <c r="F474" s="321" t="s">
        <v>364</v>
      </c>
      <c r="G474" s="111">
        <v>110</v>
      </c>
      <c r="H474" s="112">
        <v>79</v>
      </c>
      <c r="J474">
        <f t="shared" si="11"/>
        <v>0</v>
      </c>
      <c r="K474" s="293"/>
    </row>
    <row r="475" spans="5:11" ht="15" hidden="1" thickBot="1" x14ac:dyDescent="0.35">
      <c r="E475"/>
      <c r="F475" s="321" t="s">
        <v>365</v>
      </c>
      <c r="G475" s="111">
        <v>110</v>
      </c>
      <c r="H475" s="112">
        <v>79</v>
      </c>
      <c r="J475">
        <f t="shared" si="11"/>
        <v>0</v>
      </c>
      <c r="K475" s="293"/>
    </row>
    <row r="476" spans="5:11" ht="15" thickBot="1" x14ac:dyDescent="0.35">
      <c r="E476"/>
      <c r="F476" s="321" t="s">
        <v>259</v>
      </c>
      <c r="G476" s="111">
        <v>5</v>
      </c>
      <c r="H476" s="112">
        <v>4</v>
      </c>
      <c r="I476">
        <v>30</v>
      </c>
      <c r="J476">
        <f t="shared" si="11"/>
        <v>0.15</v>
      </c>
      <c r="K476" s="293"/>
    </row>
    <row r="477" spans="5:11" ht="15" thickBot="1" x14ac:dyDescent="0.35">
      <c r="E477"/>
      <c r="F477" s="321" t="s">
        <v>260</v>
      </c>
      <c r="G477" s="111">
        <v>5</v>
      </c>
      <c r="H477" s="112">
        <v>4</v>
      </c>
      <c r="I477">
        <v>20</v>
      </c>
      <c r="J477">
        <f t="shared" si="11"/>
        <v>0.1</v>
      </c>
      <c r="K477" s="293"/>
    </row>
    <row r="478" spans="5:11" ht="15" thickBot="1" x14ac:dyDescent="0.35">
      <c r="E478"/>
      <c r="F478" s="321" t="s">
        <v>250</v>
      </c>
      <c r="G478" s="111">
        <v>5</v>
      </c>
      <c r="H478" s="112">
        <v>5</v>
      </c>
      <c r="I478">
        <v>130</v>
      </c>
      <c r="J478">
        <f t="shared" si="11"/>
        <v>0.65</v>
      </c>
      <c r="K478" s="293"/>
    </row>
    <row r="479" spans="5:11" ht="15" thickBot="1" x14ac:dyDescent="0.35">
      <c r="E479"/>
      <c r="F479" s="321" t="s">
        <v>290</v>
      </c>
      <c r="G479" s="111">
        <v>7</v>
      </c>
      <c r="H479" s="112">
        <v>7</v>
      </c>
      <c r="I479">
        <v>120</v>
      </c>
      <c r="J479">
        <f t="shared" si="11"/>
        <v>0.84</v>
      </c>
      <c r="K479" s="293"/>
    </row>
    <row r="480" spans="5:11" ht="15" thickBot="1" x14ac:dyDescent="0.35">
      <c r="E480"/>
      <c r="F480" s="321" t="s">
        <v>171</v>
      </c>
      <c r="G480" s="111">
        <v>2</v>
      </c>
      <c r="H480" s="112">
        <v>2</v>
      </c>
      <c r="I480">
        <v>37</v>
      </c>
      <c r="J480">
        <f t="shared" si="11"/>
        <v>7.3999999999999996E-2</v>
      </c>
      <c r="K480" s="293"/>
    </row>
    <row r="481" spans="5:11" ht="15" thickBot="1" x14ac:dyDescent="0.35">
      <c r="E481"/>
      <c r="F481" s="330" t="s">
        <v>359</v>
      </c>
      <c r="G481" s="116" t="s">
        <v>147</v>
      </c>
      <c r="H481" s="117">
        <v>50</v>
      </c>
      <c r="K481" s="293"/>
    </row>
    <row r="482" spans="5:11" ht="15" thickBot="1" x14ac:dyDescent="0.35">
      <c r="E482"/>
      <c r="F482" s="330" t="s">
        <v>366</v>
      </c>
      <c r="G482" s="116" t="s">
        <v>147</v>
      </c>
      <c r="H482" s="117">
        <v>50</v>
      </c>
      <c r="K482" s="293"/>
    </row>
    <row r="483" spans="5:11" x14ac:dyDescent="0.3">
      <c r="E483"/>
      <c r="K483" s="293"/>
    </row>
    <row r="484" spans="5:11" ht="21" x14ac:dyDescent="0.3">
      <c r="E484"/>
      <c r="F484" s="337" t="s">
        <v>150</v>
      </c>
      <c r="G484" s="119"/>
      <c r="H484" s="119"/>
      <c r="I484" s="161"/>
      <c r="J484" s="129"/>
      <c r="K484" s="290">
        <f>J491+J493</f>
        <v>0.99250000000000005</v>
      </c>
    </row>
    <row r="485" spans="5:11" x14ac:dyDescent="0.3">
      <c r="E485"/>
      <c r="F485" s="338" t="s">
        <v>166</v>
      </c>
      <c r="G485" s="119"/>
      <c r="H485" s="119"/>
      <c r="I485" s="161"/>
      <c r="J485" s="121"/>
      <c r="K485" s="97"/>
    </row>
    <row r="486" spans="5:11" x14ac:dyDescent="0.3">
      <c r="E486"/>
      <c r="F486" s="216"/>
      <c r="G486" s="119"/>
      <c r="H486" s="119"/>
      <c r="I486" s="161"/>
      <c r="J486" s="121"/>
      <c r="K486" s="97"/>
    </row>
    <row r="487" spans="5:11" x14ac:dyDescent="0.3">
      <c r="E487"/>
      <c r="F487" s="339" t="s">
        <v>167</v>
      </c>
      <c r="G487" s="119"/>
      <c r="H487" s="119"/>
      <c r="I487" s="161"/>
      <c r="J487" s="121"/>
      <c r="K487" s="97"/>
    </row>
    <row r="488" spans="5:11" x14ac:dyDescent="0.3">
      <c r="E488"/>
      <c r="F488" s="340" t="s">
        <v>175</v>
      </c>
      <c r="G488" s="119"/>
      <c r="H488" s="119"/>
      <c r="I488" s="161"/>
      <c r="J488" s="121"/>
      <c r="K488" s="97"/>
    </row>
    <row r="489" spans="5:11" ht="15.6" x14ac:dyDescent="0.3">
      <c r="E489"/>
      <c r="F489" s="312" t="s">
        <v>152</v>
      </c>
      <c r="G489" s="119"/>
      <c r="H489" s="119"/>
      <c r="I489" s="161"/>
      <c r="J489" s="121"/>
      <c r="K489" s="97"/>
    </row>
    <row r="490" spans="5:11" ht="26.4" x14ac:dyDescent="0.3">
      <c r="E490"/>
      <c r="F490" s="341" t="s">
        <v>137</v>
      </c>
      <c r="G490" s="167" t="s">
        <v>138</v>
      </c>
      <c r="H490" s="167" t="s">
        <v>139</v>
      </c>
      <c r="I490" s="161"/>
      <c r="J490" s="121"/>
      <c r="K490" s="97"/>
    </row>
    <row r="491" spans="5:11" x14ac:dyDescent="0.3">
      <c r="E491"/>
      <c r="F491" s="342" t="s">
        <v>153</v>
      </c>
      <c r="G491" s="169">
        <v>0.5</v>
      </c>
      <c r="H491" s="169">
        <v>0.5</v>
      </c>
      <c r="I491" s="161" t="s">
        <v>425</v>
      </c>
      <c r="J491" s="135">
        <f>G491*I491/1000</f>
        <v>0.25</v>
      </c>
      <c r="K491" s="97"/>
    </row>
    <row r="492" spans="5:11" x14ac:dyDescent="0.3">
      <c r="E492"/>
      <c r="F492" s="342" t="s">
        <v>155</v>
      </c>
      <c r="G492" s="169">
        <v>54</v>
      </c>
      <c r="H492" s="169">
        <v>54</v>
      </c>
      <c r="I492" s="161"/>
      <c r="J492" s="135"/>
      <c r="K492" s="97"/>
    </row>
    <row r="493" spans="5:11" x14ac:dyDescent="0.3">
      <c r="E493"/>
      <c r="F493" s="342" t="s">
        <v>158</v>
      </c>
      <c r="G493" s="169">
        <v>13.5</v>
      </c>
      <c r="H493" s="169">
        <v>13.5</v>
      </c>
      <c r="I493" s="161" t="s">
        <v>419</v>
      </c>
      <c r="J493" s="135">
        <f>G493*I493/1000</f>
        <v>0.74250000000000005</v>
      </c>
      <c r="K493" s="97"/>
    </row>
    <row r="494" spans="5:11" x14ac:dyDescent="0.3">
      <c r="E494"/>
      <c r="F494" s="342" t="s">
        <v>155</v>
      </c>
      <c r="G494" s="169">
        <v>135</v>
      </c>
      <c r="H494" s="169">
        <v>135</v>
      </c>
      <c r="I494" s="161"/>
      <c r="J494" s="135"/>
      <c r="K494" s="97"/>
    </row>
    <row r="495" spans="5:11" ht="15" thickBot="1" x14ac:dyDescent="0.35">
      <c r="E495"/>
      <c r="F495" s="342"/>
      <c r="G495" s="169"/>
      <c r="H495" s="169"/>
      <c r="I495" s="161"/>
      <c r="J495" s="135"/>
      <c r="K495" s="97"/>
    </row>
    <row r="496" spans="5:11" ht="15" thickBot="1" x14ac:dyDescent="0.35">
      <c r="F496" s="195"/>
      <c r="G496" s="196"/>
      <c r="H496" s="196"/>
      <c r="I496" s="120"/>
      <c r="J496" s="135"/>
      <c r="K496" s="97"/>
    </row>
    <row r="497" spans="5:11" ht="15" thickBot="1" x14ac:dyDescent="0.35">
      <c r="F497" s="195"/>
      <c r="G497" s="196"/>
      <c r="H497" s="196"/>
      <c r="I497" s="197"/>
      <c r="J497" s="135"/>
      <c r="K497" s="97"/>
    </row>
    <row r="498" spans="5:11" x14ac:dyDescent="0.3">
      <c r="F498" s="303" t="s">
        <v>14</v>
      </c>
      <c r="G498">
        <v>80</v>
      </c>
      <c r="I498">
        <v>29.72</v>
      </c>
      <c r="K498" s="279">
        <f>G498*I498/1000</f>
        <v>2.3775999999999997</v>
      </c>
    </row>
    <row r="500" spans="5:11" x14ac:dyDescent="0.3">
      <c r="F500" s="303" t="s">
        <v>391</v>
      </c>
      <c r="G500">
        <v>250</v>
      </c>
      <c r="I500">
        <v>165</v>
      </c>
      <c r="K500" s="279">
        <f>G500*I500/1000</f>
        <v>41.25</v>
      </c>
    </row>
    <row r="501" spans="5:11" x14ac:dyDescent="0.3">
      <c r="K501" s="279">
        <f>G501*I501/1000</f>
        <v>0</v>
      </c>
    </row>
    <row r="502" spans="5:11" s="289" customFormat="1" x14ac:dyDescent="0.3">
      <c r="E502" s="359"/>
      <c r="F502" s="359" t="s">
        <v>368</v>
      </c>
      <c r="K502" s="291">
        <f>K511+K523+K526+K539+K541+K558+K567+K597+K609+K611</f>
        <v>163.93024399999996</v>
      </c>
    </row>
    <row r="504" spans="5:11" ht="29.4" x14ac:dyDescent="0.3">
      <c r="F504" s="305" t="s">
        <v>205</v>
      </c>
      <c r="I504" s="96"/>
      <c r="K504" s="277"/>
    </row>
    <row r="505" spans="5:11" x14ac:dyDescent="0.3">
      <c r="F505" s="332" t="s">
        <v>129</v>
      </c>
      <c r="I505" s="96"/>
      <c r="K505" s="277"/>
    </row>
    <row r="506" spans="5:11" x14ac:dyDescent="0.3">
      <c r="F506" s="310"/>
      <c r="I506" s="96"/>
      <c r="K506" s="277"/>
    </row>
    <row r="507" spans="5:11" x14ac:dyDescent="0.3">
      <c r="F507" s="333" t="s">
        <v>130</v>
      </c>
      <c r="I507" s="96"/>
      <c r="K507" s="277"/>
    </row>
    <row r="508" spans="5:11" x14ac:dyDescent="0.3">
      <c r="F508" s="334" t="s">
        <v>131</v>
      </c>
      <c r="I508" s="96"/>
      <c r="K508" s="277"/>
    </row>
    <row r="509" spans="5:11" x14ac:dyDescent="0.3">
      <c r="F509" s="334" t="s">
        <v>132</v>
      </c>
      <c r="I509" s="96"/>
      <c r="K509" s="277"/>
    </row>
    <row r="510" spans="5:11" x14ac:dyDescent="0.3">
      <c r="F510" s="332" t="s">
        <v>206</v>
      </c>
      <c r="I510" s="96"/>
      <c r="K510" s="277"/>
    </row>
    <row r="511" spans="5:11" ht="16.2" thickBot="1" x14ac:dyDescent="0.35">
      <c r="F511" s="306" t="s">
        <v>136</v>
      </c>
      <c r="I511" s="96"/>
      <c r="J511" s="158"/>
      <c r="K511" s="278">
        <f>J513+J514+J515+J516+J517+J518+J519+J520+J521</f>
        <v>56.014043999999984</v>
      </c>
    </row>
    <row r="512" spans="5:11" ht="28.2" thickBot="1" x14ac:dyDescent="0.35">
      <c r="E512"/>
      <c r="F512" s="307" t="s">
        <v>137</v>
      </c>
      <c r="G512" s="106" t="s">
        <v>138</v>
      </c>
      <c r="H512" s="107" t="s">
        <v>139</v>
      </c>
      <c r="I512" s="211" t="s">
        <v>140</v>
      </c>
      <c r="J512" s="212" t="s">
        <v>141</v>
      </c>
      <c r="K512" s="277"/>
    </row>
    <row r="513" spans="5:11" ht="15" thickBot="1" x14ac:dyDescent="0.35">
      <c r="E513"/>
      <c r="F513" s="335" t="s">
        <v>168</v>
      </c>
      <c r="G513" s="111">
        <v>188</v>
      </c>
      <c r="H513" s="112">
        <v>186</v>
      </c>
      <c r="I513" s="214">
        <v>239.45</v>
      </c>
      <c r="J513" s="215">
        <f>I513*G513/1000</f>
        <v>45.016599999999997</v>
      </c>
      <c r="K513" s="277"/>
    </row>
    <row r="514" spans="5:11" ht="15" thickBot="1" x14ac:dyDescent="0.35">
      <c r="E514"/>
      <c r="F514" s="335" t="s">
        <v>169</v>
      </c>
      <c r="G514" s="111">
        <v>12.9</v>
      </c>
      <c r="H514" s="112">
        <v>12.9</v>
      </c>
      <c r="I514" s="142">
        <v>40</v>
      </c>
      <c r="J514" s="215">
        <f t="shared" ref="J514:J516" si="12">I514*G514/1000</f>
        <v>0.51600000000000001</v>
      </c>
      <c r="K514" s="277"/>
    </row>
    <row r="515" spans="5:11" ht="15" thickBot="1" x14ac:dyDescent="0.35">
      <c r="E515"/>
      <c r="F515" s="335" t="s">
        <v>155</v>
      </c>
      <c r="G515" s="111">
        <v>48</v>
      </c>
      <c r="H515" s="112">
        <v>48</v>
      </c>
      <c r="I515" s="113"/>
      <c r="J515" s="215">
        <f t="shared" si="12"/>
        <v>0</v>
      </c>
      <c r="K515" s="277"/>
    </row>
    <row r="516" spans="5:11" ht="29.4" thickBot="1" x14ac:dyDescent="0.35">
      <c r="E516"/>
      <c r="F516" s="335" t="s">
        <v>207</v>
      </c>
      <c r="G516" s="111">
        <v>48</v>
      </c>
      <c r="H516" s="112">
        <v>48</v>
      </c>
      <c r="I516" s="156">
        <v>48.17</v>
      </c>
      <c r="J516" s="215">
        <f t="shared" si="12"/>
        <v>2.31216</v>
      </c>
      <c r="K516" s="277"/>
    </row>
    <row r="517" spans="5:11" ht="15" thickBot="1" x14ac:dyDescent="0.35">
      <c r="E517"/>
      <c r="F517" s="335" t="s">
        <v>142</v>
      </c>
      <c r="G517" s="111">
        <v>6</v>
      </c>
      <c r="H517" s="112">
        <v>6</v>
      </c>
      <c r="I517" s="156">
        <v>175</v>
      </c>
      <c r="J517" s="215">
        <f>G517*I517/1000</f>
        <v>1.05</v>
      </c>
      <c r="K517" s="277"/>
    </row>
    <row r="518" spans="5:11" ht="15" thickBot="1" x14ac:dyDescent="0.35">
      <c r="E518"/>
      <c r="F518" s="335" t="s">
        <v>158</v>
      </c>
      <c r="G518" s="111">
        <v>12.9</v>
      </c>
      <c r="H518" s="112">
        <v>12.9</v>
      </c>
      <c r="I518" s="156">
        <v>55</v>
      </c>
      <c r="J518" s="215">
        <f t="shared" ref="J518:J521" si="13">I518*G518/1000</f>
        <v>0.70950000000000002</v>
      </c>
      <c r="K518" s="277"/>
    </row>
    <row r="519" spans="5:11" ht="15" thickBot="1" x14ac:dyDescent="0.35">
      <c r="E519"/>
      <c r="F519" s="335" t="s">
        <v>208</v>
      </c>
      <c r="G519" s="111">
        <v>6.94</v>
      </c>
      <c r="H519" s="112">
        <v>6.94</v>
      </c>
      <c r="I519" s="156">
        <v>173.6</v>
      </c>
      <c r="J519" s="215">
        <f t="shared" si="13"/>
        <v>1.2047840000000001</v>
      </c>
      <c r="K519" s="277"/>
    </row>
    <row r="520" spans="5:11" ht="15" thickBot="1" x14ac:dyDescent="0.35">
      <c r="E520"/>
      <c r="F520" s="335" t="s">
        <v>209</v>
      </c>
      <c r="G520" s="111">
        <v>6.94</v>
      </c>
      <c r="H520" s="112">
        <v>6.94</v>
      </c>
      <c r="I520" s="156">
        <v>200</v>
      </c>
      <c r="J520" s="133">
        <f t="shared" si="13"/>
        <v>1.3879999999999999</v>
      </c>
      <c r="K520" s="277"/>
    </row>
    <row r="521" spans="5:11" ht="15" thickBot="1" x14ac:dyDescent="0.35">
      <c r="E521"/>
      <c r="F521" s="335" t="s">
        <v>148</v>
      </c>
      <c r="G521" s="111">
        <v>6.94</v>
      </c>
      <c r="H521" s="112">
        <v>6.94</v>
      </c>
      <c r="I521" s="113">
        <v>550</v>
      </c>
      <c r="J521" s="133">
        <f t="shared" si="13"/>
        <v>3.8170000000000002</v>
      </c>
      <c r="K521" s="277"/>
    </row>
    <row r="522" spans="5:11" x14ac:dyDescent="0.3">
      <c r="E522"/>
      <c r="F522" s="310"/>
      <c r="I522" s="96"/>
      <c r="K522" s="277"/>
    </row>
    <row r="523" spans="5:11" x14ac:dyDescent="0.3">
      <c r="E523"/>
      <c r="F523" s="336" t="s">
        <v>174</v>
      </c>
      <c r="G523" s="271">
        <v>40</v>
      </c>
      <c r="H523" s="283">
        <v>40</v>
      </c>
      <c r="I523" s="282">
        <v>146.80000000000001</v>
      </c>
      <c r="J523" s="133">
        <f t="shared" ref="J523" si="14">I523*G523/1000</f>
        <v>5.8719999999999999</v>
      </c>
      <c r="K523" s="278">
        <f>J523</f>
        <v>5.8719999999999999</v>
      </c>
    </row>
    <row r="526" spans="5:11" ht="21" x14ac:dyDescent="0.3">
      <c r="E526"/>
      <c r="F526" s="337" t="s">
        <v>150</v>
      </c>
      <c r="G526" s="119"/>
      <c r="H526" s="119"/>
      <c r="I526" s="161"/>
      <c r="J526" s="129"/>
      <c r="K526" s="278">
        <f>J533+J535</f>
        <v>0.99250000000000005</v>
      </c>
    </row>
    <row r="527" spans="5:11" x14ac:dyDescent="0.3">
      <c r="E527"/>
      <c r="F527" s="338" t="s">
        <v>166</v>
      </c>
      <c r="G527" s="119"/>
      <c r="H527" s="119"/>
      <c r="I527" s="161"/>
      <c r="J527" s="121"/>
      <c r="K527" s="277"/>
    </row>
    <row r="528" spans="5:11" x14ac:dyDescent="0.3">
      <c r="E528"/>
      <c r="F528" s="216"/>
      <c r="G528" s="119"/>
      <c r="H528" s="119"/>
      <c r="I528" s="161"/>
      <c r="J528" s="121"/>
      <c r="K528" s="277"/>
    </row>
    <row r="529" spans="5:11" x14ac:dyDescent="0.3">
      <c r="E529"/>
      <c r="F529" s="339" t="s">
        <v>167</v>
      </c>
      <c r="G529" s="119"/>
      <c r="H529" s="119"/>
      <c r="I529" s="161"/>
      <c r="J529" s="121"/>
      <c r="K529" s="277"/>
    </row>
    <row r="530" spans="5:11" hidden="1" x14ac:dyDescent="0.3">
      <c r="E530"/>
      <c r="F530" s="340" t="s">
        <v>175</v>
      </c>
      <c r="G530" s="119"/>
      <c r="H530" s="119"/>
      <c r="I530" s="161"/>
      <c r="J530" s="121"/>
      <c r="K530" s="277"/>
    </row>
    <row r="531" spans="5:11" ht="15.6" x14ac:dyDescent="0.3">
      <c r="E531"/>
      <c r="F531" s="312" t="s">
        <v>152</v>
      </c>
      <c r="G531" s="119"/>
      <c r="H531" s="119"/>
      <c r="I531" s="161"/>
      <c r="J531" s="121"/>
      <c r="K531" s="277"/>
    </row>
    <row r="532" spans="5:11" ht="26.4" x14ac:dyDescent="0.3">
      <c r="E532"/>
      <c r="F532" s="341" t="s">
        <v>137</v>
      </c>
      <c r="G532" s="167" t="s">
        <v>138</v>
      </c>
      <c r="H532" s="167" t="s">
        <v>139</v>
      </c>
      <c r="I532" s="161"/>
      <c r="J532" s="121"/>
      <c r="K532" s="277"/>
    </row>
    <row r="533" spans="5:11" x14ac:dyDescent="0.3">
      <c r="E533"/>
      <c r="F533" s="342" t="s">
        <v>153</v>
      </c>
      <c r="G533" s="169">
        <v>0.5</v>
      </c>
      <c r="H533" s="169">
        <v>0.5</v>
      </c>
      <c r="I533" s="161" t="s">
        <v>425</v>
      </c>
      <c r="J533" s="129">
        <f>G533*I533/1000</f>
        <v>0.25</v>
      </c>
      <c r="K533" s="277"/>
    </row>
    <row r="534" spans="5:11" x14ac:dyDescent="0.3">
      <c r="E534"/>
      <c r="F534" s="342" t="s">
        <v>155</v>
      </c>
      <c r="G534" s="169">
        <v>54</v>
      </c>
      <c r="H534" s="169">
        <v>54</v>
      </c>
      <c r="I534" s="161"/>
      <c r="J534" s="121"/>
      <c r="K534" s="277"/>
    </row>
    <row r="535" spans="5:11" x14ac:dyDescent="0.3">
      <c r="E535"/>
      <c r="F535" s="342" t="s">
        <v>158</v>
      </c>
      <c r="G535" s="169">
        <v>13.5</v>
      </c>
      <c r="H535" s="169">
        <v>13.5</v>
      </c>
      <c r="I535" s="161" t="s">
        <v>419</v>
      </c>
      <c r="J535" s="129">
        <f>G535*I535/1000</f>
        <v>0.74250000000000005</v>
      </c>
      <c r="K535" s="277"/>
    </row>
    <row r="536" spans="5:11" x14ac:dyDescent="0.3">
      <c r="E536"/>
      <c r="F536" s="342" t="s">
        <v>155</v>
      </c>
      <c r="G536" s="169">
        <v>135</v>
      </c>
      <c r="H536" s="169">
        <v>135</v>
      </c>
      <c r="I536" s="161"/>
      <c r="J536" s="121"/>
      <c r="K536" s="277"/>
    </row>
    <row r="538" spans="5:11" ht="15" thickBot="1" x14ac:dyDescent="0.35">
      <c r="E538"/>
    </row>
    <row r="539" spans="5:11" ht="15" thickBot="1" x14ac:dyDescent="0.35">
      <c r="E539"/>
      <c r="F539" s="356" t="s">
        <v>247</v>
      </c>
      <c r="G539" s="254">
        <v>126</v>
      </c>
      <c r="H539" s="255">
        <v>120</v>
      </c>
      <c r="I539">
        <v>85</v>
      </c>
      <c r="K539" s="279">
        <f>G539*I539/1000</f>
        <v>10.71</v>
      </c>
    </row>
    <row r="541" spans="5:11" ht="24.6" x14ac:dyDescent="0.3">
      <c r="E541"/>
      <c r="F541" s="302" t="s">
        <v>110</v>
      </c>
      <c r="K541" s="279">
        <f>J548+J549+J550+J551+J552+J553</f>
        <v>5.9015000000000013</v>
      </c>
    </row>
    <row r="542" spans="5:11" x14ac:dyDescent="0.3">
      <c r="E542"/>
      <c r="F542" s="324" t="s">
        <v>267</v>
      </c>
    </row>
    <row r="543" spans="5:11" x14ac:dyDescent="0.3">
      <c r="E543"/>
      <c r="F543" s="324" t="s">
        <v>166</v>
      </c>
    </row>
    <row r="545" spans="5:11" x14ac:dyDescent="0.3">
      <c r="E545"/>
      <c r="F545" s="325" t="s">
        <v>167</v>
      </c>
    </row>
    <row r="546" spans="5:11" ht="15" thickBot="1" x14ac:dyDescent="0.35">
      <c r="E546"/>
      <c r="F546" s="322" t="s">
        <v>252</v>
      </c>
    </row>
    <row r="547" spans="5:11" ht="15" thickBot="1" x14ac:dyDescent="0.35">
      <c r="E547"/>
      <c r="F547" s="323" t="s">
        <v>137</v>
      </c>
      <c r="G547" s="249" t="s">
        <v>138</v>
      </c>
      <c r="H547" s="250" t="s">
        <v>139</v>
      </c>
    </row>
    <row r="548" spans="5:11" ht="15" thickBot="1" x14ac:dyDescent="0.35">
      <c r="E548"/>
      <c r="F548" s="321" t="s">
        <v>289</v>
      </c>
      <c r="G548" s="251">
        <v>62.5</v>
      </c>
      <c r="H548" s="252">
        <v>50</v>
      </c>
      <c r="I548">
        <v>45</v>
      </c>
      <c r="J548">
        <f>G548*I548/1000</f>
        <v>2.8125</v>
      </c>
    </row>
    <row r="549" spans="5:11" ht="15" thickBot="1" x14ac:dyDescent="0.35">
      <c r="E549"/>
      <c r="F549" s="321" t="s">
        <v>253</v>
      </c>
      <c r="G549" s="251">
        <v>40</v>
      </c>
      <c r="H549" s="252">
        <v>30</v>
      </c>
      <c r="I549">
        <v>35</v>
      </c>
      <c r="J549">
        <f t="shared" ref="J549:J553" si="15">G549*I549/1000</f>
        <v>1.4</v>
      </c>
    </row>
    <row r="550" spans="5:11" ht="15" thickBot="1" x14ac:dyDescent="0.35">
      <c r="E550"/>
      <c r="F550" s="321" t="s">
        <v>259</v>
      </c>
      <c r="G550" s="251">
        <v>15.8</v>
      </c>
      <c r="H550" s="252">
        <v>12.5</v>
      </c>
      <c r="I550">
        <v>30</v>
      </c>
      <c r="J550">
        <f t="shared" si="15"/>
        <v>0.47399999999999998</v>
      </c>
    </row>
    <row r="551" spans="5:11" ht="15" thickBot="1" x14ac:dyDescent="0.35">
      <c r="E551"/>
      <c r="F551" s="321" t="s">
        <v>260</v>
      </c>
      <c r="G551" s="251">
        <v>12</v>
      </c>
      <c r="H551" s="252">
        <v>10</v>
      </c>
      <c r="I551">
        <v>20</v>
      </c>
      <c r="J551">
        <f t="shared" si="15"/>
        <v>0.24</v>
      </c>
    </row>
    <row r="552" spans="5:11" ht="15" thickBot="1" x14ac:dyDescent="0.35">
      <c r="E552"/>
      <c r="F552" s="321" t="s">
        <v>290</v>
      </c>
      <c r="G552" s="251">
        <v>2.5</v>
      </c>
      <c r="H552" s="252">
        <v>2.5</v>
      </c>
      <c r="I552">
        <v>130</v>
      </c>
      <c r="J552">
        <f t="shared" si="15"/>
        <v>0.32500000000000001</v>
      </c>
    </row>
    <row r="553" spans="5:11" ht="15" thickBot="1" x14ac:dyDescent="0.35">
      <c r="E553"/>
      <c r="F553" s="321" t="s">
        <v>250</v>
      </c>
      <c r="G553" s="251">
        <v>5</v>
      </c>
      <c r="H553" s="252">
        <v>5</v>
      </c>
      <c r="I553">
        <v>130</v>
      </c>
      <c r="J553">
        <f t="shared" si="15"/>
        <v>0.65</v>
      </c>
    </row>
    <row r="554" spans="5:11" ht="15" thickBot="1" x14ac:dyDescent="0.35">
      <c r="E554"/>
      <c r="F554" s="321" t="s">
        <v>291</v>
      </c>
      <c r="G554" s="251">
        <v>200</v>
      </c>
      <c r="H554" s="252">
        <v>200</v>
      </c>
    </row>
    <row r="555" spans="5:11" ht="15" thickBot="1" x14ac:dyDescent="0.35">
      <c r="E555"/>
      <c r="F555" s="321" t="s">
        <v>263</v>
      </c>
      <c r="G555" s="251">
        <v>200</v>
      </c>
      <c r="H555" s="252">
        <v>200</v>
      </c>
    </row>
    <row r="556" spans="5:11" ht="15" thickBot="1" x14ac:dyDescent="0.35">
      <c r="E556"/>
      <c r="F556" s="321" t="s">
        <v>145</v>
      </c>
      <c r="G556" s="251">
        <v>200</v>
      </c>
      <c r="H556" s="252">
        <v>200</v>
      </c>
    </row>
    <row r="558" spans="5:11" ht="24.6" x14ac:dyDescent="0.3">
      <c r="E558"/>
      <c r="F558" s="302" t="s">
        <v>333</v>
      </c>
      <c r="K558" s="279">
        <f>J561+J563+J564</f>
        <v>8.4210499999999993</v>
      </c>
    </row>
    <row r="559" spans="5:11" ht="15" thickBot="1" x14ac:dyDescent="0.35">
      <c r="E559"/>
      <c r="F559" s="322" t="s">
        <v>268</v>
      </c>
    </row>
    <row r="560" spans="5:11" ht="15" thickBot="1" x14ac:dyDescent="0.35">
      <c r="E560"/>
      <c r="F560" s="323" t="s">
        <v>137</v>
      </c>
      <c r="G560" s="249" t="s">
        <v>138</v>
      </c>
      <c r="H560" s="250" t="s">
        <v>139</v>
      </c>
    </row>
    <row r="561" spans="5:11" ht="15" thickBot="1" x14ac:dyDescent="0.35">
      <c r="E561"/>
      <c r="F561" s="321" t="s">
        <v>334</v>
      </c>
      <c r="G561" s="251">
        <v>63</v>
      </c>
      <c r="H561" s="252">
        <v>63</v>
      </c>
      <c r="I561">
        <v>58</v>
      </c>
      <c r="J561">
        <f>G561*I561/1000</f>
        <v>3.6539999999999999</v>
      </c>
    </row>
    <row r="562" spans="5:11" ht="15" thickBot="1" x14ac:dyDescent="0.35">
      <c r="E562"/>
      <c r="F562" s="321" t="s">
        <v>155</v>
      </c>
      <c r="G562" s="251">
        <v>378</v>
      </c>
      <c r="H562" s="252">
        <v>378</v>
      </c>
    </row>
    <row r="563" spans="5:11" ht="15" thickBot="1" x14ac:dyDescent="0.35">
      <c r="E563"/>
      <c r="F563" s="321" t="s">
        <v>265</v>
      </c>
      <c r="G563" s="251">
        <v>3.15</v>
      </c>
      <c r="H563" s="252">
        <v>3.15</v>
      </c>
      <c r="I563">
        <v>17</v>
      </c>
      <c r="J563">
        <f>G563*I563/1000</f>
        <v>5.355E-2</v>
      </c>
    </row>
    <row r="564" spans="5:11" ht="15" thickBot="1" x14ac:dyDescent="0.35">
      <c r="E564"/>
      <c r="F564" s="321" t="s">
        <v>148</v>
      </c>
      <c r="G564" s="251">
        <v>8.57</v>
      </c>
      <c r="H564" s="252">
        <v>8.57</v>
      </c>
      <c r="I564">
        <v>550</v>
      </c>
      <c r="J564">
        <f>G564*I564/1000</f>
        <v>4.7134999999999998</v>
      </c>
    </row>
    <row r="567" spans="5:11" ht="24.6" x14ac:dyDescent="0.3">
      <c r="E567"/>
      <c r="F567" s="302" t="s">
        <v>369</v>
      </c>
      <c r="K567" s="279">
        <f>J575+J590+J591+J595</f>
        <v>31.175550000000001</v>
      </c>
    </row>
    <row r="568" spans="5:11" x14ac:dyDescent="0.3">
      <c r="E568"/>
      <c r="F568" s="324" t="s">
        <v>336</v>
      </c>
    </row>
    <row r="569" spans="5:11" x14ac:dyDescent="0.3">
      <c r="E569"/>
      <c r="F569" s="324" t="s">
        <v>166</v>
      </c>
    </row>
    <row r="571" spans="5:11" x14ac:dyDescent="0.3">
      <c r="E571"/>
      <c r="F571" s="325" t="s">
        <v>167</v>
      </c>
    </row>
    <row r="572" spans="5:11" ht="15" thickBot="1" x14ac:dyDescent="0.35">
      <c r="E572"/>
      <c r="F572" s="322" t="s">
        <v>273</v>
      </c>
    </row>
    <row r="573" spans="5:11" ht="15" thickBot="1" x14ac:dyDescent="0.35">
      <c r="E573"/>
      <c r="F573" s="323" t="s">
        <v>137</v>
      </c>
      <c r="G573" s="249" t="s">
        <v>138</v>
      </c>
      <c r="H573" s="250" t="s">
        <v>139</v>
      </c>
    </row>
    <row r="574" spans="5:11" ht="15" thickBot="1" x14ac:dyDescent="0.35">
      <c r="E574"/>
      <c r="F574" s="321" t="s">
        <v>370</v>
      </c>
      <c r="G574" s="251">
        <v>148</v>
      </c>
      <c r="H574" s="252">
        <v>131</v>
      </c>
    </row>
    <row r="575" spans="5:11" ht="15" thickBot="1" x14ac:dyDescent="0.35">
      <c r="E575"/>
      <c r="F575" s="321" t="s">
        <v>371</v>
      </c>
      <c r="G575" s="251">
        <v>156</v>
      </c>
      <c r="H575" s="252">
        <v>115</v>
      </c>
      <c r="I575">
        <v>185</v>
      </c>
      <c r="J575">
        <f>G575*I575/1000</f>
        <v>28.86</v>
      </c>
      <c r="K575"/>
    </row>
    <row r="576" spans="5:11" ht="15" thickBot="1" x14ac:dyDescent="0.35">
      <c r="E576"/>
      <c r="F576" s="321" t="s">
        <v>372</v>
      </c>
      <c r="G576" s="251">
        <v>149</v>
      </c>
      <c r="H576" s="252">
        <v>111</v>
      </c>
      <c r="K576"/>
    </row>
    <row r="577" spans="5:11" ht="15" thickBot="1" x14ac:dyDescent="0.35">
      <c r="E577"/>
      <c r="F577" s="321" t="s">
        <v>373</v>
      </c>
      <c r="G577" s="251">
        <v>70</v>
      </c>
      <c r="H577" s="252">
        <v>68.099999999999994</v>
      </c>
      <c r="K577"/>
    </row>
    <row r="578" spans="5:11" ht="15" thickBot="1" x14ac:dyDescent="0.35">
      <c r="E578"/>
      <c r="F578" s="326" t="s">
        <v>374</v>
      </c>
      <c r="G578" s="253" t="s">
        <v>147</v>
      </c>
      <c r="H578" s="257">
        <v>50</v>
      </c>
      <c r="K578"/>
    </row>
    <row r="579" spans="5:11" ht="15" thickBot="1" x14ac:dyDescent="0.35">
      <c r="E579"/>
      <c r="F579" s="321" t="s">
        <v>375</v>
      </c>
      <c r="G579" s="253" t="s">
        <v>147</v>
      </c>
      <c r="H579" s="252">
        <v>50</v>
      </c>
      <c r="K579"/>
    </row>
    <row r="580" spans="5:11" ht="15" thickBot="1" x14ac:dyDescent="0.35">
      <c r="E580"/>
      <c r="F580" s="321" t="s">
        <v>376</v>
      </c>
      <c r="G580" s="253" t="s">
        <v>147</v>
      </c>
      <c r="H580" s="252">
        <v>50</v>
      </c>
      <c r="K580"/>
    </row>
    <row r="581" spans="5:11" ht="29.4" thickBot="1" x14ac:dyDescent="0.35">
      <c r="E581"/>
      <c r="F581" s="321" t="s">
        <v>377</v>
      </c>
      <c r="G581" s="253" t="s">
        <v>147</v>
      </c>
      <c r="H581" s="252">
        <v>50</v>
      </c>
      <c r="K581"/>
    </row>
    <row r="582" spans="5:11" ht="15" thickBot="1" x14ac:dyDescent="0.35">
      <c r="E582"/>
      <c r="F582" s="326" t="s">
        <v>147</v>
      </c>
      <c r="G582" s="253" t="s">
        <v>147</v>
      </c>
      <c r="H582" s="252">
        <v>50</v>
      </c>
      <c r="K582"/>
    </row>
    <row r="583" spans="5:11" ht="24.6" x14ac:dyDescent="0.3">
      <c r="E583"/>
      <c r="F583" s="302" t="s">
        <v>378</v>
      </c>
      <c r="K583"/>
    </row>
    <row r="584" spans="5:11" x14ac:dyDescent="0.3">
      <c r="E584"/>
      <c r="F584" s="324" t="s">
        <v>267</v>
      </c>
      <c r="K584"/>
    </row>
    <row r="585" spans="5:11" x14ac:dyDescent="0.3">
      <c r="E585"/>
      <c r="F585" s="324" t="s">
        <v>166</v>
      </c>
      <c r="K585"/>
    </row>
    <row r="587" spans="5:11" x14ac:dyDescent="0.3">
      <c r="E587"/>
      <c r="F587" s="325" t="s">
        <v>167</v>
      </c>
      <c r="K587"/>
    </row>
    <row r="588" spans="5:11" ht="15" thickBot="1" x14ac:dyDescent="0.35">
      <c r="E588"/>
      <c r="F588" s="322" t="s">
        <v>152</v>
      </c>
      <c r="K588"/>
    </row>
    <row r="589" spans="5:11" ht="15" thickBot="1" x14ac:dyDescent="0.35">
      <c r="E589"/>
      <c r="F589" s="323" t="s">
        <v>137</v>
      </c>
      <c r="G589" s="249" t="s">
        <v>138</v>
      </c>
      <c r="H589" s="250" t="s">
        <v>139</v>
      </c>
      <c r="K589"/>
    </row>
    <row r="590" spans="5:11" ht="15" thickBot="1" x14ac:dyDescent="0.35">
      <c r="E590"/>
      <c r="F590" s="321" t="s">
        <v>208</v>
      </c>
      <c r="G590" s="251">
        <v>12.5</v>
      </c>
      <c r="H590" s="252">
        <v>12.5</v>
      </c>
      <c r="I590">
        <v>173.6</v>
      </c>
      <c r="J590">
        <f>G590*I590/1000</f>
        <v>2.17</v>
      </c>
      <c r="K590"/>
    </row>
    <row r="591" spans="5:11" ht="15" thickBot="1" x14ac:dyDescent="0.35">
      <c r="E591"/>
      <c r="F591" s="321" t="s">
        <v>379</v>
      </c>
      <c r="G591" s="251">
        <v>3.75</v>
      </c>
      <c r="H591" s="252">
        <v>3.75</v>
      </c>
      <c r="I591">
        <v>37</v>
      </c>
      <c r="J591">
        <f>G591*I591/1000</f>
        <v>0.13875000000000001</v>
      </c>
    </row>
    <row r="592" spans="5:11" ht="15" thickBot="1" x14ac:dyDescent="0.35">
      <c r="E592"/>
      <c r="F592" s="321" t="s">
        <v>155</v>
      </c>
      <c r="G592" s="251">
        <v>37.5</v>
      </c>
      <c r="H592" s="252">
        <v>37.5</v>
      </c>
    </row>
    <row r="593" spans="5:11" ht="15" thickBot="1" x14ac:dyDescent="0.35">
      <c r="E593"/>
      <c r="F593" s="321" t="s">
        <v>380</v>
      </c>
      <c r="G593" s="251">
        <v>37.5</v>
      </c>
      <c r="H593" s="252">
        <v>37.5</v>
      </c>
    </row>
    <row r="594" spans="5:11" ht="15" thickBot="1" x14ac:dyDescent="0.35">
      <c r="E594"/>
      <c r="F594" s="326" t="s">
        <v>381</v>
      </c>
      <c r="G594" s="253" t="s">
        <v>147</v>
      </c>
      <c r="H594" s="257">
        <v>37.5</v>
      </c>
    </row>
    <row r="595" spans="5:11" ht="15" thickBot="1" x14ac:dyDescent="0.35">
      <c r="E595"/>
      <c r="F595" s="321" t="s">
        <v>265</v>
      </c>
      <c r="G595" s="251">
        <v>0.4</v>
      </c>
      <c r="H595" s="252">
        <v>0.4</v>
      </c>
      <c r="I595">
        <v>17</v>
      </c>
      <c r="J595">
        <f>G595*I595/1000</f>
        <v>6.8000000000000005E-3</v>
      </c>
    </row>
    <row r="597" spans="5:11" ht="24.6" x14ac:dyDescent="0.3">
      <c r="E597"/>
      <c r="F597" s="302" t="s">
        <v>347</v>
      </c>
      <c r="K597" s="279">
        <f>J604+J605</f>
        <v>4.9660000000000002</v>
      </c>
    </row>
    <row r="598" spans="5:11" x14ac:dyDescent="0.3">
      <c r="E598"/>
      <c r="F598" s="324" t="s">
        <v>267</v>
      </c>
    </row>
    <row r="599" spans="5:11" x14ac:dyDescent="0.3">
      <c r="E599"/>
      <c r="F599" s="324" t="s">
        <v>166</v>
      </c>
    </row>
    <row r="601" spans="5:11" x14ac:dyDescent="0.3">
      <c r="E601"/>
      <c r="F601" s="325" t="s">
        <v>167</v>
      </c>
    </row>
    <row r="602" spans="5:11" ht="15" thickBot="1" x14ac:dyDescent="0.35">
      <c r="E602"/>
      <c r="F602" s="322" t="s">
        <v>136</v>
      </c>
    </row>
    <row r="603" spans="5:11" ht="15" thickBot="1" x14ac:dyDescent="0.35">
      <c r="E603"/>
      <c r="F603" s="323" t="s">
        <v>137</v>
      </c>
      <c r="G603" s="249" t="s">
        <v>138</v>
      </c>
      <c r="H603" s="250" t="s">
        <v>139</v>
      </c>
    </row>
    <row r="604" spans="5:11" ht="29.4" thickBot="1" x14ac:dyDescent="0.35">
      <c r="E604"/>
      <c r="F604" s="321" t="s">
        <v>348</v>
      </c>
      <c r="G604" s="251">
        <v>24</v>
      </c>
      <c r="H604" s="252">
        <v>24</v>
      </c>
      <c r="I604">
        <v>184</v>
      </c>
      <c r="J604">
        <f>G604*I604/1000</f>
        <v>4.4160000000000004</v>
      </c>
    </row>
    <row r="605" spans="5:11" ht="15" thickBot="1" x14ac:dyDescent="0.35">
      <c r="E605"/>
      <c r="F605" s="321" t="s">
        <v>158</v>
      </c>
      <c r="G605" s="251">
        <v>10</v>
      </c>
      <c r="H605" s="252">
        <v>10</v>
      </c>
      <c r="I605">
        <v>55</v>
      </c>
      <c r="J605">
        <f>G605*I605/1000</f>
        <v>0.55000000000000004</v>
      </c>
    </row>
    <row r="606" spans="5:11" ht="15" thickBot="1" x14ac:dyDescent="0.35">
      <c r="E606"/>
      <c r="F606" s="321" t="s">
        <v>155</v>
      </c>
      <c r="G606" s="251">
        <v>190</v>
      </c>
      <c r="H606" s="252">
        <v>190</v>
      </c>
    </row>
    <row r="609" spans="5:11" x14ac:dyDescent="0.3">
      <c r="F609" s="303" t="s">
        <v>14</v>
      </c>
      <c r="G609">
        <v>80</v>
      </c>
      <c r="I609">
        <v>29.72</v>
      </c>
      <c r="K609" s="279">
        <f>G609*I609/1000</f>
        <v>2.3775999999999997</v>
      </c>
    </row>
    <row r="611" spans="5:11" x14ac:dyDescent="0.3">
      <c r="F611" s="303" t="s">
        <v>367</v>
      </c>
      <c r="G611">
        <v>250</v>
      </c>
      <c r="I611">
        <v>150</v>
      </c>
      <c r="K611" s="279">
        <f>G611*I611/1000</f>
        <v>37.5</v>
      </c>
    </row>
    <row r="613" spans="5:11" s="289" customFormat="1" x14ac:dyDescent="0.3">
      <c r="E613" s="359"/>
      <c r="F613" s="359" t="s">
        <v>210</v>
      </c>
      <c r="K613" s="291">
        <f>K620+K629+K638+K643+K651+K667+K675+K690+K698+K700+K701</f>
        <v>123.99205799999999</v>
      </c>
    </row>
    <row r="615" spans="5:11" ht="18" x14ac:dyDescent="0.3">
      <c r="F615" s="368" t="s">
        <v>211</v>
      </c>
      <c r="G615" s="141"/>
      <c r="H615" s="141"/>
      <c r="I615" s="113"/>
      <c r="J615" s="119"/>
      <c r="K615" s="149"/>
    </row>
    <row r="616" spans="5:11" x14ac:dyDescent="0.3">
      <c r="F616" s="361" t="s">
        <v>192</v>
      </c>
      <c r="G616" s="141"/>
      <c r="H616" s="141"/>
      <c r="I616" s="113"/>
      <c r="J616" s="119"/>
      <c r="K616" s="149"/>
    </row>
    <row r="617" spans="5:11" x14ac:dyDescent="0.3">
      <c r="F617" s="361" t="s">
        <v>166</v>
      </c>
      <c r="G617" s="141"/>
      <c r="H617" s="141"/>
      <c r="I617" s="113"/>
      <c r="J617" s="119"/>
      <c r="K617" s="149"/>
    </row>
    <row r="618" spans="5:11" x14ac:dyDescent="0.3">
      <c r="F618" s="318"/>
      <c r="G618" s="141"/>
      <c r="H618" s="141"/>
      <c r="I618" s="113"/>
      <c r="J618" s="119"/>
      <c r="K618" s="149"/>
    </row>
    <row r="619" spans="5:11" x14ac:dyDescent="0.3">
      <c r="F619" s="362" t="s">
        <v>167</v>
      </c>
      <c r="G619" s="141"/>
      <c r="H619" s="141"/>
      <c r="I619" s="113"/>
      <c r="J619" s="119"/>
      <c r="K619" s="97"/>
    </row>
    <row r="620" spans="5:11" ht="16.2" thickBot="1" x14ac:dyDescent="0.35">
      <c r="F620" s="363" t="s">
        <v>136</v>
      </c>
      <c r="G620" s="141"/>
      <c r="H620" s="141"/>
      <c r="I620" s="113"/>
      <c r="J620" s="119"/>
      <c r="K620" s="290">
        <f>J622+J624+J625+J627</f>
        <v>9.8200400000000005</v>
      </c>
    </row>
    <row r="621" spans="5:11" ht="28.2" thickBot="1" x14ac:dyDescent="0.35">
      <c r="F621" s="364" t="s">
        <v>137</v>
      </c>
      <c r="G621" s="187" t="s">
        <v>138</v>
      </c>
      <c r="H621" s="188" t="s">
        <v>139</v>
      </c>
      <c r="I621" s="113"/>
      <c r="J621" s="119"/>
      <c r="K621" s="292"/>
    </row>
    <row r="622" spans="5:11" ht="15" thickBot="1" x14ac:dyDescent="0.35">
      <c r="F622" s="365" t="s">
        <v>212</v>
      </c>
      <c r="G622" s="190">
        <v>40</v>
      </c>
      <c r="H622" s="191">
        <v>40</v>
      </c>
      <c r="I622" s="113">
        <v>35</v>
      </c>
      <c r="J622" s="133">
        <f>G622*I622/1000</f>
        <v>1.4</v>
      </c>
      <c r="K622" s="292"/>
    </row>
    <row r="623" spans="5:11" ht="15" thickBot="1" x14ac:dyDescent="0.35">
      <c r="E623"/>
      <c r="F623" s="365" t="s">
        <v>155</v>
      </c>
      <c r="G623" s="190">
        <v>56</v>
      </c>
      <c r="H623" s="191">
        <v>56</v>
      </c>
      <c r="I623" s="113"/>
      <c r="J623" s="155"/>
      <c r="K623" s="292"/>
    </row>
    <row r="624" spans="5:11" ht="15" thickBot="1" x14ac:dyDescent="0.35">
      <c r="E624"/>
      <c r="F624" s="365" t="s">
        <v>144</v>
      </c>
      <c r="G624" s="190">
        <v>112</v>
      </c>
      <c r="H624" s="191">
        <v>112</v>
      </c>
      <c r="I624" s="113">
        <v>48.17</v>
      </c>
      <c r="J624" s="133">
        <f>G624*I624/1000</f>
        <v>5.3950399999999998</v>
      </c>
      <c r="K624" s="292"/>
    </row>
    <row r="625" spans="5:11" ht="15" thickBot="1" x14ac:dyDescent="0.35">
      <c r="E625"/>
      <c r="F625" s="365" t="s">
        <v>158</v>
      </c>
      <c r="G625" s="190">
        <v>5</v>
      </c>
      <c r="H625" s="191">
        <v>5</v>
      </c>
      <c r="I625" s="113">
        <v>55</v>
      </c>
      <c r="J625" s="133">
        <f>G625*I625/1000</f>
        <v>0.27500000000000002</v>
      </c>
      <c r="K625" s="292"/>
    </row>
    <row r="626" spans="5:11" ht="15" thickBot="1" x14ac:dyDescent="0.35">
      <c r="E626"/>
      <c r="F626" s="366" t="s">
        <v>213</v>
      </c>
      <c r="G626" s="193" t="s">
        <v>147</v>
      </c>
      <c r="H626" s="194">
        <v>192</v>
      </c>
      <c r="I626" s="113"/>
      <c r="J626" s="155"/>
      <c r="K626" s="292"/>
    </row>
    <row r="627" spans="5:11" ht="15" thickBot="1" x14ac:dyDescent="0.35">
      <c r="E627"/>
      <c r="F627" s="365" t="s">
        <v>148</v>
      </c>
      <c r="G627" s="190">
        <v>5</v>
      </c>
      <c r="H627" s="191">
        <v>5</v>
      </c>
      <c r="I627" s="113">
        <v>550</v>
      </c>
      <c r="J627" s="133">
        <f>G627*I627/1000</f>
        <v>2.75</v>
      </c>
      <c r="K627" s="292"/>
    </row>
    <row r="628" spans="5:11" x14ac:dyDescent="0.3">
      <c r="E628"/>
      <c r="F628" s="310"/>
      <c r="I628" s="96"/>
      <c r="K628" s="292"/>
    </row>
    <row r="629" spans="5:11" ht="18" x14ac:dyDescent="0.3">
      <c r="E629"/>
      <c r="F629" s="371" t="s">
        <v>156</v>
      </c>
      <c r="G629" s="119"/>
      <c r="H629" s="119"/>
      <c r="I629" s="120"/>
      <c r="J629" s="129"/>
      <c r="K629" s="290">
        <f>J633+J634+J635</f>
        <v>2.5405000000000002</v>
      </c>
    </row>
    <row r="630" spans="5:11" x14ac:dyDescent="0.3">
      <c r="E630"/>
      <c r="F630" s="613" t="s">
        <v>151</v>
      </c>
      <c r="G630" s="613"/>
      <c r="H630" s="613"/>
      <c r="I630" s="613"/>
      <c r="J630" s="613"/>
      <c r="K630" s="292"/>
    </row>
    <row r="631" spans="5:11" ht="16.2" thickBot="1" x14ac:dyDescent="0.35">
      <c r="E631"/>
      <c r="F631" s="312" t="s">
        <v>136</v>
      </c>
      <c r="G631" s="119"/>
      <c r="H631" s="119"/>
      <c r="I631" s="120"/>
      <c r="J631" s="121"/>
      <c r="K631" s="292"/>
    </row>
    <row r="632" spans="5:11" ht="27" thickBot="1" x14ac:dyDescent="0.35">
      <c r="E632"/>
      <c r="F632" s="313" t="s">
        <v>137</v>
      </c>
      <c r="G632" s="124" t="s">
        <v>138</v>
      </c>
      <c r="H632" s="125" t="s">
        <v>139</v>
      </c>
      <c r="I632" s="120"/>
      <c r="J632" s="121"/>
      <c r="K632" s="292"/>
    </row>
    <row r="633" spans="5:11" ht="15" thickBot="1" x14ac:dyDescent="0.35">
      <c r="E633"/>
      <c r="F633" s="314" t="s">
        <v>153</v>
      </c>
      <c r="G633" s="127">
        <v>0.5</v>
      </c>
      <c r="H633" s="128">
        <v>0.5</v>
      </c>
      <c r="I633" s="120" t="s">
        <v>425</v>
      </c>
      <c r="J633" s="129">
        <f>G633*I633/1000</f>
        <v>0.25</v>
      </c>
      <c r="K633" s="292"/>
    </row>
    <row r="634" spans="5:11" ht="15" thickBot="1" x14ac:dyDescent="0.35">
      <c r="E634"/>
      <c r="F634" s="314" t="s">
        <v>158</v>
      </c>
      <c r="G634" s="127">
        <v>13.5</v>
      </c>
      <c r="H634" s="128">
        <v>13.5</v>
      </c>
      <c r="I634" s="120" t="s">
        <v>419</v>
      </c>
      <c r="J634" s="129">
        <f>G634*I634/1000</f>
        <v>0.74250000000000005</v>
      </c>
      <c r="K634" s="292"/>
    </row>
    <row r="635" spans="5:11" ht="15" thickBot="1" x14ac:dyDescent="0.35">
      <c r="E635"/>
      <c r="F635" s="314" t="s">
        <v>160</v>
      </c>
      <c r="G635" s="127">
        <v>7.2</v>
      </c>
      <c r="H635" s="128">
        <v>6.3</v>
      </c>
      <c r="I635" s="120" t="s">
        <v>420</v>
      </c>
      <c r="J635" s="129">
        <f>G635*I635/1000</f>
        <v>1.548</v>
      </c>
      <c r="K635" s="292"/>
    </row>
    <row r="636" spans="5:11" ht="15" thickBot="1" x14ac:dyDescent="0.35">
      <c r="E636"/>
      <c r="F636" s="314" t="s">
        <v>155</v>
      </c>
      <c r="G636" s="127">
        <v>135</v>
      </c>
      <c r="H636" s="128">
        <v>135</v>
      </c>
      <c r="I636" s="120"/>
      <c r="J636" s="121"/>
      <c r="K636" s="292"/>
    </row>
    <row r="637" spans="5:11" x14ac:dyDescent="0.3">
      <c r="E637"/>
      <c r="F637" s="342"/>
      <c r="G637" s="169"/>
      <c r="H637" s="169"/>
      <c r="I637" s="161"/>
      <c r="J637" s="121"/>
      <c r="K637" s="292"/>
    </row>
    <row r="638" spans="5:11" x14ac:dyDescent="0.3">
      <c r="E638"/>
      <c r="F638" s="367" t="s">
        <v>383</v>
      </c>
      <c r="G638" s="169"/>
      <c r="H638" s="169"/>
      <c r="I638" s="161"/>
      <c r="J638" s="121"/>
      <c r="K638" s="290">
        <f>J639+J640+J641</f>
        <v>11.257400000000001</v>
      </c>
    </row>
    <row r="639" spans="5:11" x14ac:dyDescent="0.3">
      <c r="E639"/>
      <c r="F639" s="342" t="s">
        <v>184</v>
      </c>
      <c r="G639" s="137">
        <v>30</v>
      </c>
      <c r="H639" s="169">
        <v>30</v>
      </c>
      <c r="I639" s="161" t="s">
        <v>426</v>
      </c>
      <c r="J639" s="133">
        <f>G639*I639/1000</f>
        <v>1.6242000000000001</v>
      </c>
      <c r="K639" s="292"/>
    </row>
    <row r="640" spans="5:11" x14ac:dyDescent="0.3">
      <c r="E640"/>
      <c r="F640" s="342" t="s">
        <v>186</v>
      </c>
      <c r="G640" s="121">
        <v>5</v>
      </c>
      <c r="H640" s="169">
        <v>5</v>
      </c>
      <c r="I640" s="161" t="s">
        <v>422</v>
      </c>
      <c r="J640" s="133">
        <f>G640*I640/1000</f>
        <v>2.75</v>
      </c>
      <c r="K640" s="292"/>
    </row>
    <row r="641" spans="5:11" x14ac:dyDescent="0.3">
      <c r="E641"/>
      <c r="F641" s="342" t="s">
        <v>188</v>
      </c>
      <c r="G641" s="121">
        <v>16</v>
      </c>
      <c r="H641" s="169">
        <v>15</v>
      </c>
      <c r="I641" s="161" t="s">
        <v>423</v>
      </c>
      <c r="J641" s="133">
        <f>G641*I641/1000</f>
        <v>6.8831999999999995</v>
      </c>
      <c r="K641" s="292"/>
    </row>
    <row r="642" spans="5:11" x14ac:dyDescent="0.3">
      <c r="E642"/>
      <c r="F642" s="310"/>
      <c r="K642" s="293"/>
    </row>
    <row r="643" spans="5:11" ht="16.2" thickBot="1" x14ac:dyDescent="0.35">
      <c r="E643"/>
      <c r="F643" s="319" t="s">
        <v>245</v>
      </c>
      <c r="K643" s="279">
        <f>J645+J646+J648+J649</f>
        <v>11.853</v>
      </c>
    </row>
    <row r="644" spans="5:11" ht="28.2" thickBot="1" x14ac:dyDescent="0.35">
      <c r="E644"/>
      <c r="F644" s="106" t="s">
        <v>137</v>
      </c>
      <c r="G644" s="106" t="s">
        <v>138</v>
      </c>
      <c r="H644" s="107" t="s">
        <v>139</v>
      </c>
    </row>
    <row r="645" spans="5:11" ht="15" thickBot="1" x14ac:dyDescent="0.35">
      <c r="E645"/>
      <c r="F645" s="383" t="s">
        <v>246</v>
      </c>
      <c r="G645" s="111">
        <v>67.8</v>
      </c>
      <c r="H645" s="112">
        <v>57.6</v>
      </c>
      <c r="I645">
        <v>90</v>
      </c>
      <c r="J645">
        <f>G645*I645/1000</f>
        <v>6.1020000000000003</v>
      </c>
    </row>
    <row r="646" spans="5:11" ht="15" thickBot="1" x14ac:dyDescent="0.35">
      <c r="E646"/>
      <c r="F646" s="383" t="s">
        <v>247</v>
      </c>
      <c r="G646" s="111">
        <v>52.6</v>
      </c>
      <c r="H646" s="112">
        <v>42</v>
      </c>
      <c r="I646">
        <v>85</v>
      </c>
      <c r="J646">
        <f t="shared" ref="J646" si="16">G646*I646/1000</f>
        <v>4.4710000000000001</v>
      </c>
    </row>
    <row r="647" spans="5:11" ht="15" thickBot="1" x14ac:dyDescent="0.35">
      <c r="E647"/>
      <c r="F647" s="383" t="s">
        <v>248</v>
      </c>
      <c r="G647" s="111">
        <v>18</v>
      </c>
      <c r="H647" s="112">
        <v>14.4</v>
      </c>
    </row>
    <row r="648" spans="5:11" ht="15" thickBot="1" x14ac:dyDescent="0.35">
      <c r="E648"/>
      <c r="F648" s="383" t="s">
        <v>249</v>
      </c>
      <c r="G648" s="111">
        <v>17.2</v>
      </c>
      <c r="H648" s="112">
        <v>14.4</v>
      </c>
      <c r="I648">
        <v>20</v>
      </c>
      <c r="J648">
        <f t="shared" ref="J648:J649" si="17">G648*I648/1000</f>
        <v>0.34399999999999997</v>
      </c>
    </row>
    <row r="649" spans="5:11" ht="15" thickBot="1" x14ac:dyDescent="0.35">
      <c r="E649"/>
      <c r="F649" s="383" t="s">
        <v>250</v>
      </c>
      <c r="G649" s="111">
        <v>7.2</v>
      </c>
      <c r="H649" s="112">
        <v>7.2</v>
      </c>
      <c r="I649">
        <v>130</v>
      </c>
      <c r="J649">
        <f t="shared" si="17"/>
        <v>0.93600000000000005</v>
      </c>
    </row>
    <row r="651" spans="5:11" ht="25.2" thickBot="1" x14ac:dyDescent="0.35">
      <c r="E651"/>
      <c r="F651" s="302" t="s">
        <v>384</v>
      </c>
      <c r="K651" s="279">
        <f>J653+J656+J661+J664+J665</f>
        <v>4.8150000000000004</v>
      </c>
    </row>
    <row r="652" spans="5:11" ht="15" thickBot="1" x14ac:dyDescent="0.35">
      <c r="E652"/>
      <c r="F652" s="323" t="s">
        <v>137</v>
      </c>
      <c r="G652" s="249" t="s">
        <v>138</v>
      </c>
      <c r="H652" s="250" t="s">
        <v>139</v>
      </c>
    </row>
    <row r="653" spans="5:11" ht="15" thickBot="1" x14ac:dyDescent="0.35">
      <c r="E653"/>
      <c r="F653" s="321" t="s">
        <v>315</v>
      </c>
      <c r="G653" s="287">
        <v>2.5</v>
      </c>
      <c r="H653" s="288">
        <v>2.5</v>
      </c>
      <c r="I653">
        <v>130</v>
      </c>
      <c r="J653">
        <f>G653*I653/1000</f>
        <v>0.32500000000000001</v>
      </c>
    </row>
    <row r="654" spans="5:11" ht="15" thickBot="1" x14ac:dyDescent="0.35">
      <c r="E654"/>
      <c r="F654" s="321" t="s">
        <v>323</v>
      </c>
      <c r="G654" s="253" t="s">
        <v>147</v>
      </c>
      <c r="H654" s="252">
        <v>175</v>
      </c>
    </row>
    <row r="655" spans="5:11" ht="15" thickBot="1" x14ac:dyDescent="0.35">
      <c r="E655"/>
      <c r="F655" s="321" t="s">
        <v>145</v>
      </c>
      <c r="G655" s="251">
        <v>175</v>
      </c>
      <c r="H655" s="252">
        <v>175</v>
      </c>
    </row>
    <row r="656" spans="5:11" ht="15" thickBot="1" x14ac:dyDescent="0.35">
      <c r="E656"/>
      <c r="F656" s="321" t="s">
        <v>253</v>
      </c>
      <c r="G656" s="251">
        <v>100</v>
      </c>
      <c r="H656" s="252">
        <v>75</v>
      </c>
      <c r="I656">
        <v>35</v>
      </c>
      <c r="J656">
        <f t="shared" ref="J656:J665" si="18">G656*I656/1000</f>
        <v>3.5</v>
      </c>
    </row>
    <row r="657" spans="5:11" ht="15" hidden="1" thickBot="1" x14ac:dyDescent="0.35">
      <c r="E657"/>
      <c r="F657" s="321" t="s">
        <v>324</v>
      </c>
      <c r="G657" s="251">
        <v>10</v>
      </c>
      <c r="H657" s="252">
        <v>10</v>
      </c>
      <c r="J657">
        <f t="shared" si="18"/>
        <v>0</v>
      </c>
    </row>
    <row r="658" spans="5:11" ht="15" hidden="1" thickBot="1" x14ac:dyDescent="0.35">
      <c r="E658"/>
      <c r="F658" s="321" t="s">
        <v>325</v>
      </c>
      <c r="G658" s="251">
        <v>10</v>
      </c>
      <c r="H658" s="252">
        <v>10</v>
      </c>
      <c r="J658">
        <f t="shared" si="18"/>
        <v>0</v>
      </c>
    </row>
    <row r="659" spans="5:11" ht="15" hidden="1" thickBot="1" x14ac:dyDescent="0.35">
      <c r="E659"/>
      <c r="F659" s="321" t="s">
        <v>326</v>
      </c>
      <c r="G659" s="251">
        <v>10</v>
      </c>
      <c r="H659" s="252">
        <v>10</v>
      </c>
      <c r="J659">
        <f t="shared" si="18"/>
        <v>0</v>
      </c>
    </row>
    <row r="660" spans="5:11" ht="15" hidden="1" thickBot="1" x14ac:dyDescent="0.35">
      <c r="E660"/>
      <c r="F660" s="321" t="s">
        <v>327</v>
      </c>
      <c r="G660" s="265">
        <v>44323</v>
      </c>
      <c r="H660" s="266">
        <v>44323</v>
      </c>
      <c r="J660">
        <f t="shared" si="18"/>
        <v>0</v>
      </c>
    </row>
    <row r="661" spans="5:11" ht="15" thickBot="1" x14ac:dyDescent="0.35">
      <c r="E661"/>
      <c r="F661" s="321" t="s">
        <v>328</v>
      </c>
      <c r="G661" s="251">
        <v>5</v>
      </c>
      <c r="H661" s="252">
        <v>5</v>
      </c>
      <c r="I661">
        <v>75</v>
      </c>
      <c r="J661">
        <f t="shared" si="18"/>
        <v>0.375</v>
      </c>
    </row>
    <row r="662" spans="5:11" ht="15" hidden="1" thickBot="1" x14ac:dyDescent="0.35">
      <c r="E662"/>
      <c r="F662" s="321" t="s">
        <v>329</v>
      </c>
      <c r="G662" s="251">
        <v>5</v>
      </c>
      <c r="H662" s="252">
        <v>5</v>
      </c>
      <c r="J662">
        <f t="shared" si="18"/>
        <v>0</v>
      </c>
    </row>
    <row r="663" spans="5:11" ht="15" hidden="1" thickBot="1" x14ac:dyDescent="0.35">
      <c r="E663"/>
      <c r="F663" s="321" t="s">
        <v>330</v>
      </c>
      <c r="G663" s="251">
        <v>5</v>
      </c>
      <c r="H663" s="252">
        <v>5</v>
      </c>
      <c r="J663">
        <f t="shared" si="18"/>
        <v>0</v>
      </c>
    </row>
    <row r="664" spans="5:11" ht="15" thickBot="1" x14ac:dyDescent="0.35">
      <c r="E664"/>
      <c r="F664" s="321" t="s">
        <v>331</v>
      </c>
      <c r="G664" s="287">
        <v>12.5</v>
      </c>
      <c r="H664" s="252">
        <v>10</v>
      </c>
      <c r="I664">
        <v>30</v>
      </c>
      <c r="J664">
        <f t="shared" si="18"/>
        <v>0.375</v>
      </c>
    </row>
    <row r="665" spans="5:11" ht="15" thickBot="1" x14ac:dyDescent="0.35">
      <c r="E665"/>
      <c r="F665" s="321" t="s">
        <v>260</v>
      </c>
      <c r="G665" s="251">
        <v>12</v>
      </c>
      <c r="H665" s="252">
        <v>10</v>
      </c>
      <c r="I665">
        <v>20</v>
      </c>
      <c r="J665">
        <f t="shared" si="18"/>
        <v>0.24</v>
      </c>
    </row>
    <row r="667" spans="5:11" ht="25.2" thickBot="1" x14ac:dyDescent="0.35">
      <c r="E667"/>
      <c r="F667" s="302" t="s">
        <v>349</v>
      </c>
      <c r="K667" s="279">
        <f>J669+J670+J673</f>
        <v>12.008027999999999</v>
      </c>
    </row>
    <row r="668" spans="5:11" ht="15" thickBot="1" x14ac:dyDescent="0.35">
      <c r="E668"/>
      <c r="F668" s="323" t="s">
        <v>137</v>
      </c>
      <c r="G668" s="249" t="s">
        <v>138</v>
      </c>
      <c r="H668" s="250" t="s">
        <v>139</v>
      </c>
    </row>
    <row r="669" spans="5:11" ht="15" thickBot="1" x14ac:dyDescent="0.35">
      <c r="E669"/>
      <c r="F669" s="321" t="s">
        <v>253</v>
      </c>
      <c r="G669" s="251">
        <v>205</v>
      </c>
      <c r="H669" s="252">
        <v>154</v>
      </c>
      <c r="I669">
        <v>35</v>
      </c>
      <c r="J669">
        <f>G669*I669/1000</f>
        <v>7.1749999999999998</v>
      </c>
    </row>
    <row r="670" spans="5:11" ht="29.4" thickBot="1" x14ac:dyDescent="0.35">
      <c r="E670"/>
      <c r="F670" s="321" t="s">
        <v>279</v>
      </c>
      <c r="G670" s="251">
        <v>28.4</v>
      </c>
      <c r="H670" s="252">
        <v>28.4</v>
      </c>
      <c r="I670">
        <v>48.17</v>
      </c>
      <c r="J670">
        <f>G670*I670/1000</f>
        <v>1.368028</v>
      </c>
    </row>
    <row r="671" spans="5:11" ht="15" thickBot="1" x14ac:dyDescent="0.35">
      <c r="E671"/>
      <c r="F671" s="326" t="s">
        <v>350</v>
      </c>
      <c r="G671" s="253" t="s">
        <v>147</v>
      </c>
      <c r="H671" s="257">
        <v>27</v>
      </c>
    </row>
    <row r="672" spans="5:11" ht="34.799999999999997" thickBot="1" x14ac:dyDescent="0.35">
      <c r="E672"/>
      <c r="F672" s="326" t="s">
        <v>351</v>
      </c>
      <c r="G672" s="253" t="s">
        <v>147</v>
      </c>
      <c r="H672" s="269" t="s">
        <v>147</v>
      </c>
    </row>
    <row r="673" spans="5:11" ht="15" thickBot="1" x14ac:dyDescent="0.35">
      <c r="E673"/>
      <c r="F673" s="321" t="s">
        <v>148</v>
      </c>
      <c r="G673" s="251">
        <v>6.3</v>
      </c>
      <c r="H673" s="252">
        <v>6.3</v>
      </c>
      <c r="I673">
        <v>550</v>
      </c>
      <c r="J673">
        <f>G673*I673/1000</f>
        <v>3.4649999999999999</v>
      </c>
    </row>
    <row r="675" spans="5:11" ht="28.8" x14ac:dyDescent="0.3">
      <c r="E675"/>
      <c r="F675" s="353" t="s">
        <v>385</v>
      </c>
      <c r="K675" s="279">
        <f>J684+J685+J686+J687+J688</f>
        <v>25.120289999999997</v>
      </c>
    </row>
    <row r="676" spans="5:11" x14ac:dyDescent="0.3">
      <c r="E676"/>
      <c r="F676" s="354" t="s">
        <v>129</v>
      </c>
    </row>
    <row r="678" spans="5:11" x14ac:dyDescent="0.3">
      <c r="E678"/>
      <c r="F678" s="325" t="s">
        <v>130</v>
      </c>
    </row>
    <row r="679" spans="5:11" x14ac:dyDescent="0.3">
      <c r="E679"/>
      <c r="F679" s="328" t="s">
        <v>131</v>
      </c>
    </row>
    <row r="680" spans="5:11" x14ac:dyDescent="0.3">
      <c r="E680"/>
      <c r="F680" s="328" t="s">
        <v>132</v>
      </c>
    </row>
    <row r="681" spans="5:11" x14ac:dyDescent="0.3">
      <c r="E681"/>
      <c r="F681" s="354" t="s">
        <v>386</v>
      </c>
    </row>
    <row r="682" spans="5:11" ht="15.6" thickBot="1" x14ac:dyDescent="0.35">
      <c r="E682"/>
      <c r="F682" s="355" t="s">
        <v>273</v>
      </c>
    </row>
    <row r="683" spans="5:11" ht="28.2" thickBot="1" x14ac:dyDescent="0.35">
      <c r="E683"/>
      <c r="F683" s="320" t="s">
        <v>137</v>
      </c>
      <c r="G683" s="106" t="s">
        <v>138</v>
      </c>
      <c r="H683" s="107" t="s">
        <v>139</v>
      </c>
    </row>
    <row r="684" spans="5:11" ht="15" thickBot="1" x14ac:dyDescent="0.35">
      <c r="E684"/>
      <c r="F684" s="321" t="s">
        <v>353</v>
      </c>
      <c r="G684" s="111">
        <v>150</v>
      </c>
      <c r="H684" s="112">
        <v>75</v>
      </c>
      <c r="I684">
        <v>149.13</v>
      </c>
      <c r="J684">
        <f>G684*I684/1000</f>
        <v>22.369499999999999</v>
      </c>
    </row>
    <row r="685" spans="5:11" ht="29.4" thickBot="1" x14ac:dyDescent="0.35">
      <c r="E685"/>
      <c r="F685" s="321" t="s">
        <v>387</v>
      </c>
      <c r="G685" s="111">
        <v>15</v>
      </c>
      <c r="H685" s="112">
        <v>15</v>
      </c>
      <c r="I685">
        <v>45.54</v>
      </c>
      <c r="J685">
        <f t="shared" ref="J685:J688" si="19">G685*I685/1000</f>
        <v>0.68310000000000004</v>
      </c>
    </row>
    <row r="686" spans="5:11" ht="15" thickBot="1" x14ac:dyDescent="0.35">
      <c r="E686"/>
      <c r="F686" s="321" t="s">
        <v>142</v>
      </c>
      <c r="G686" s="111">
        <v>6.25</v>
      </c>
      <c r="H686" s="112">
        <v>6.25</v>
      </c>
      <c r="I686">
        <v>175</v>
      </c>
      <c r="J686">
        <f>G686*I686/1000</f>
        <v>1.09375</v>
      </c>
    </row>
    <row r="687" spans="5:11" ht="15" thickBot="1" x14ac:dyDescent="0.35">
      <c r="F687" s="321" t="s">
        <v>182</v>
      </c>
      <c r="G687" s="111">
        <v>0.62</v>
      </c>
      <c r="H687" s="112">
        <v>0.62</v>
      </c>
      <c r="I687">
        <v>17</v>
      </c>
      <c r="J687">
        <f t="shared" si="19"/>
        <v>1.0539999999999999E-2</v>
      </c>
    </row>
    <row r="688" spans="5:11" ht="29.4" thickBot="1" x14ac:dyDescent="0.35">
      <c r="F688" s="321" t="s">
        <v>388</v>
      </c>
      <c r="G688" s="111">
        <v>20</v>
      </c>
      <c r="H688" s="112">
        <v>20</v>
      </c>
      <c r="I688">
        <v>48.17</v>
      </c>
      <c r="J688">
        <f t="shared" si="19"/>
        <v>0.96340000000000015</v>
      </c>
    </row>
    <row r="690" spans="5:11" ht="25.2" thickBot="1" x14ac:dyDescent="0.35">
      <c r="F690" s="302" t="s">
        <v>299</v>
      </c>
      <c r="K690" s="279">
        <f>J692+J693+J695</f>
        <v>2.9502000000000002</v>
      </c>
    </row>
    <row r="691" spans="5:11" ht="15" thickBot="1" x14ac:dyDescent="0.35">
      <c r="F691" s="323" t="s">
        <v>137</v>
      </c>
      <c r="G691" s="249" t="s">
        <v>138</v>
      </c>
      <c r="H691" s="250" t="s">
        <v>139</v>
      </c>
    </row>
    <row r="692" spans="5:11" ht="15" thickBot="1" x14ac:dyDescent="0.35">
      <c r="F692" s="321" t="s">
        <v>300</v>
      </c>
      <c r="G692" s="251">
        <v>20</v>
      </c>
      <c r="H692" s="252">
        <v>50</v>
      </c>
      <c r="I692">
        <v>97.51</v>
      </c>
      <c r="J692">
        <f>G692*I692/1000</f>
        <v>1.9502000000000002</v>
      </c>
    </row>
    <row r="693" spans="5:11" ht="15" thickBot="1" x14ac:dyDescent="0.35">
      <c r="F693" s="321" t="s">
        <v>158</v>
      </c>
      <c r="G693" s="251">
        <v>16</v>
      </c>
      <c r="H693" s="252">
        <v>16</v>
      </c>
      <c r="I693">
        <v>55</v>
      </c>
      <c r="J693">
        <f>G693*I693/1000</f>
        <v>0.88</v>
      </c>
    </row>
    <row r="694" spans="5:11" ht="23.4" thickBot="1" x14ac:dyDescent="0.35">
      <c r="F694" s="326" t="s">
        <v>307</v>
      </c>
      <c r="G694" s="270">
        <v>11</v>
      </c>
      <c r="H694" s="257">
        <v>11</v>
      </c>
    </row>
    <row r="695" spans="5:11" ht="15" thickBot="1" x14ac:dyDescent="0.35">
      <c r="F695" s="321" t="s">
        <v>308</v>
      </c>
      <c r="G695" s="251">
        <v>0.2</v>
      </c>
      <c r="H695" s="252">
        <v>0.2</v>
      </c>
      <c r="I695">
        <v>600</v>
      </c>
      <c r="J695">
        <f>G695*I695/1000</f>
        <v>0.12</v>
      </c>
    </row>
    <row r="696" spans="5:11" ht="15" thickBot="1" x14ac:dyDescent="0.35">
      <c r="F696" s="321" t="s">
        <v>155</v>
      </c>
      <c r="G696" s="251">
        <v>203</v>
      </c>
      <c r="H696" s="252">
        <v>203</v>
      </c>
    </row>
    <row r="698" spans="5:11" x14ac:dyDescent="0.3">
      <c r="F698" s="303" t="s">
        <v>14</v>
      </c>
      <c r="G698">
        <v>80</v>
      </c>
      <c r="I698">
        <v>29.72</v>
      </c>
      <c r="K698" s="279">
        <f>G698*I698/1000</f>
        <v>2.3775999999999997</v>
      </c>
    </row>
    <row r="700" spans="5:11" x14ac:dyDescent="0.3">
      <c r="F700" s="336" t="s">
        <v>389</v>
      </c>
      <c r="G700">
        <v>250</v>
      </c>
      <c r="I700">
        <v>165</v>
      </c>
      <c r="K700" s="279">
        <f>G700*I700/1000</f>
        <v>41.25</v>
      </c>
    </row>
    <row r="701" spans="5:11" x14ac:dyDescent="0.3">
      <c r="K701" s="279">
        <f>G701*I701/1000</f>
        <v>0</v>
      </c>
    </row>
    <row r="702" spans="5:11" s="289" customFormat="1" x14ac:dyDescent="0.3">
      <c r="E702" s="359"/>
      <c r="F702" s="359" t="s">
        <v>214</v>
      </c>
      <c r="K702" s="291">
        <f>K706+K716+K718+K730+K739+K758+K771+K773+K775</f>
        <v>153.53998899999999</v>
      </c>
    </row>
    <row r="704" spans="5:11" ht="29.4" x14ac:dyDescent="0.3">
      <c r="E704"/>
      <c r="F704" s="305" t="s">
        <v>128</v>
      </c>
      <c r="I704" s="96"/>
      <c r="K704" s="277"/>
    </row>
    <row r="705" spans="5:11" ht="16.2" thickBot="1" x14ac:dyDescent="0.35">
      <c r="E705"/>
      <c r="F705" s="306" t="s">
        <v>136</v>
      </c>
      <c r="I705" s="96"/>
      <c r="K705" s="277"/>
    </row>
    <row r="706" spans="5:11" ht="28.2" thickBot="1" x14ac:dyDescent="0.35">
      <c r="E706"/>
      <c r="F706" s="307" t="s">
        <v>137</v>
      </c>
      <c r="G706" s="106" t="s">
        <v>138</v>
      </c>
      <c r="H706" s="107" t="s">
        <v>139</v>
      </c>
      <c r="I706" s="108" t="s">
        <v>140</v>
      </c>
      <c r="J706" s="109" t="s">
        <v>141</v>
      </c>
      <c r="K706" s="278">
        <f>J707+J709+J712+J714</f>
        <v>39.895389000000002</v>
      </c>
    </row>
    <row r="707" spans="5:11" ht="15" thickBot="1" x14ac:dyDescent="0.35">
      <c r="E707"/>
      <c r="F707" s="308" t="s">
        <v>142</v>
      </c>
      <c r="G707" s="111">
        <v>138</v>
      </c>
      <c r="H707" s="112">
        <v>138</v>
      </c>
      <c r="I707" s="113">
        <v>175</v>
      </c>
      <c r="J707" s="114">
        <f>G707*I707/1000</f>
        <v>24.15</v>
      </c>
      <c r="K707" s="277"/>
    </row>
    <row r="708" spans="5:11" ht="15" thickBot="1" x14ac:dyDescent="0.35">
      <c r="E708"/>
      <c r="F708" s="308" t="s">
        <v>143</v>
      </c>
      <c r="G708" s="111">
        <v>138</v>
      </c>
      <c r="H708" s="112">
        <v>138</v>
      </c>
      <c r="I708" s="113"/>
      <c r="J708" s="114"/>
      <c r="K708" s="277"/>
    </row>
    <row r="709" spans="5:11" ht="15" thickBot="1" x14ac:dyDescent="0.35">
      <c r="E709"/>
      <c r="F709" s="308" t="s">
        <v>144</v>
      </c>
      <c r="G709" s="111">
        <v>51.7</v>
      </c>
      <c r="H709" s="112">
        <v>51.7</v>
      </c>
      <c r="I709" s="113">
        <v>48.17</v>
      </c>
      <c r="J709" s="114">
        <f>G709*I709/1000</f>
        <v>2.490389</v>
      </c>
      <c r="K709" s="277"/>
    </row>
    <row r="710" spans="5:11" ht="15" thickBot="1" x14ac:dyDescent="0.35">
      <c r="E710"/>
      <c r="F710" s="308" t="s">
        <v>145</v>
      </c>
      <c r="G710" s="111">
        <v>51.7</v>
      </c>
      <c r="H710" s="112">
        <v>51.7</v>
      </c>
      <c r="I710" s="113"/>
      <c r="J710" s="114"/>
      <c r="K710" s="277"/>
    </row>
    <row r="711" spans="5:11" ht="15" thickBot="1" x14ac:dyDescent="0.35">
      <c r="E711"/>
      <c r="F711" s="309" t="s">
        <v>146</v>
      </c>
      <c r="G711" s="116" t="s">
        <v>147</v>
      </c>
      <c r="H711" s="117">
        <v>190</v>
      </c>
      <c r="I711" s="113"/>
      <c r="J711" s="114"/>
      <c r="K711" s="277"/>
    </row>
    <row r="712" spans="5:11" ht="15" thickBot="1" x14ac:dyDescent="0.35">
      <c r="E712"/>
      <c r="F712" s="308" t="s">
        <v>148</v>
      </c>
      <c r="G712" s="111">
        <v>6.9</v>
      </c>
      <c r="H712" s="112">
        <v>6.9</v>
      </c>
      <c r="I712" s="113">
        <v>550</v>
      </c>
      <c r="J712" s="114">
        <f>G712*I712/1000</f>
        <v>3.7949999999999999</v>
      </c>
      <c r="K712" s="277"/>
    </row>
    <row r="713" spans="5:11" ht="15" thickBot="1" x14ac:dyDescent="0.35">
      <c r="E713"/>
      <c r="F713" s="309" t="s">
        <v>149</v>
      </c>
      <c r="G713" s="116" t="s">
        <v>147</v>
      </c>
      <c r="H713" s="117">
        <v>183</v>
      </c>
      <c r="I713" s="113"/>
      <c r="J713" s="114"/>
      <c r="K713" s="277"/>
    </row>
    <row r="714" spans="5:11" ht="15" thickBot="1" x14ac:dyDescent="0.35">
      <c r="E714"/>
      <c r="F714" s="308" t="s">
        <v>148</v>
      </c>
      <c r="G714" s="111">
        <v>17.2</v>
      </c>
      <c r="H714" s="112">
        <v>17.2</v>
      </c>
      <c r="I714" s="113">
        <v>550</v>
      </c>
      <c r="J714" s="114">
        <f>G714*I714/1000</f>
        <v>9.4600000000000009</v>
      </c>
      <c r="K714" s="277"/>
    </row>
    <row r="716" spans="5:11" x14ac:dyDescent="0.3">
      <c r="E716"/>
      <c r="F716" s="318" t="s">
        <v>58</v>
      </c>
      <c r="G716" s="139">
        <v>60</v>
      </c>
      <c r="H716" s="139">
        <v>60</v>
      </c>
      <c r="I716" s="120" t="s">
        <v>421</v>
      </c>
      <c r="J716" s="129">
        <f>G716*I716/1000</f>
        <v>2.7324000000000002</v>
      </c>
      <c r="K716" s="278">
        <f>J716</f>
        <v>2.7324000000000002</v>
      </c>
    </row>
    <row r="718" spans="5:11" ht="21" x14ac:dyDescent="0.3">
      <c r="E718"/>
      <c r="F718" s="337" t="s">
        <v>150</v>
      </c>
      <c r="G718" s="119"/>
      <c r="H718" s="119"/>
      <c r="I718" s="161"/>
      <c r="J718" s="129"/>
      <c r="K718" s="278">
        <f>J725+J727</f>
        <v>0.99250000000000005</v>
      </c>
    </row>
    <row r="719" spans="5:11" x14ac:dyDescent="0.3">
      <c r="E719"/>
      <c r="F719" s="338" t="s">
        <v>166</v>
      </c>
      <c r="G719" s="119"/>
      <c r="H719" s="119"/>
      <c r="I719" s="161"/>
      <c r="J719" s="121"/>
      <c r="K719" s="277"/>
    </row>
    <row r="720" spans="5:11" x14ac:dyDescent="0.3">
      <c r="E720"/>
      <c r="F720" s="216"/>
      <c r="G720" s="119"/>
      <c r="H720" s="119"/>
      <c r="I720" s="161"/>
      <c r="J720" s="121"/>
      <c r="K720" s="277"/>
    </row>
    <row r="721" spans="5:11" x14ac:dyDescent="0.3">
      <c r="E721"/>
      <c r="F721" s="339" t="s">
        <v>167</v>
      </c>
      <c r="G721" s="119"/>
      <c r="H721" s="119"/>
      <c r="I721" s="161"/>
      <c r="J721" s="121"/>
      <c r="K721" s="277"/>
    </row>
    <row r="722" spans="5:11" ht="18.75" customHeight="1" x14ac:dyDescent="0.3">
      <c r="E722"/>
      <c r="F722" s="340" t="s">
        <v>175</v>
      </c>
      <c r="G722" s="119"/>
      <c r="H722" s="119"/>
      <c r="I722" s="161"/>
      <c r="J722" s="121"/>
      <c r="K722" s="277"/>
    </row>
    <row r="723" spans="5:11" ht="15.6" x14ac:dyDescent="0.3">
      <c r="E723"/>
      <c r="F723" s="312" t="s">
        <v>152</v>
      </c>
      <c r="G723" s="119"/>
      <c r="H723" s="119"/>
      <c r="I723" s="161"/>
      <c r="J723" s="121"/>
      <c r="K723" s="277"/>
    </row>
    <row r="724" spans="5:11" ht="26.4" x14ac:dyDescent="0.3">
      <c r="E724"/>
      <c r="F724" s="341" t="s">
        <v>137</v>
      </c>
      <c r="G724" s="167" t="s">
        <v>138</v>
      </c>
      <c r="H724" s="167" t="s">
        <v>139</v>
      </c>
      <c r="I724" s="161"/>
      <c r="J724" s="121"/>
      <c r="K724" s="277"/>
    </row>
    <row r="725" spans="5:11" x14ac:dyDescent="0.3">
      <c r="E725"/>
      <c r="F725" s="342" t="s">
        <v>153</v>
      </c>
      <c r="G725" s="169">
        <v>0.5</v>
      </c>
      <c r="H725" s="169">
        <v>0.5</v>
      </c>
      <c r="I725" s="161" t="s">
        <v>425</v>
      </c>
      <c r="J725" s="129">
        <f>G725*I725/1000</f>
        <v>0.25</v>
      </c>
      <c r="K725" s="277"/>
    </row>
    <row r="726" spans="5:11" x14ac:dyDescent="0.3">
      <c r="E726"/>
      <c r="F726" s="342" t="s">
        <v>155</v>
      </c>
      <c r="G726" s="169">
        <v>54</v>
      </c>
      <c r="H726" s="169">
        <v>54</v>
      </c>
      <c r="I726" s="161"/>
      <c r="J726" s="121"/>
      <c r="K726" s="277"/>
    </row>
    <row r="727" spans="5:11" x14ac:dyDescent="0.3">
      <c r="E727"/>
      <c r="F727" s="342" t="s">
        <v>158</v>
      </c>
      <c r="G727" s="169">
        <v>13.5</v>
      </c>
      <c r="H727" s="169">
        <v>13.5</v>
      </c>
      <c r="I727" s="161" t="s">
        <v>419</v>
      </c>
      <c r="J727" s="129">
        <f>G727*I727/1000</f>
        <v>0.74250000000000005</v>
      </c>
      <c r="K727" s="277"/>
    </row>
    <row r="728" spans="5:11" x14ac:dyDescent="0.3">
      <c r="E728"/>
      <c r="F728" s="342" t="s">
        <v>155</v>
      </c>
      <c r="G728" s="169">
        <v>135</v>
      </c>
      <c r="H728" s="169">
        <v>135</v>
      </c>
      <c r="I728" s="161"/>
      <c r="J728" s="121"/>
      <c r="K728" s="277"/>
    </row>
    <row r="730" spans="5:11" ht="17.399999999999999" x14ac:dyDescent="0.3">
      <c r="E730"/>
      <c r="F730" s="343" t="s">
        <v>283</v>
      </c>
      <c r="G730" s="84"/>
      <c r="H730" s="84"/>
      <c r="K730" s="279">
        <f>J735+J736</f>
        <v>11.7372</v>
      </c>
    </row>
    <row r="731" spans="5:11" x14ac:dyDescent="0.3">
      <c r="E731"/>
      <c r="F731" s="344"/>
      <c r="G731" s="84"/>
      <c r="H731" s="84"/>
    </row>
    <row r="732" spans="5:11" ht="15.6" x14ac:dyDescent="0.3">
      <c r="E732"/>
      <c r="F732" s="345"/>
      <c r="G732" s="621" t="s">
        <v>285</v>
      </c>
      <c r="H732" s="621"/>
    </row>
    <row r="733" spans="5:11" ht="15.6" x14ac:dyDescent="0.3">
      <c r="E733"/>
      <c r="F733" s="346"/>
      <c r="G733" s="621" t="s">
        <v>286</v>
      </c>
      <c r="H733" s="621"/>
    </row>
    <row r="734" spans="5:11" ht="31.2" x14ac:dyDescent="0.3">
      <c r="E734"/>
      <c r="F734" s="345" t="s">
        <v>284</v>
      </c>
      <c r="G734" s="11" t="s">
        <v>138</v>
      </c>
      <c r="H734" s="11" t="s">
        <v>139</v>
      </c>
    </row>
    <row r="735" spans="5:11" ht="16.2" thickBot="1" x14ac:dyDescent="0.35">
      <c r="E735"/>
      <c r="F735" s="345" t="s">
        <v>287</v>
      </c>
      <c r="G735" s="384">
        <v>70.8</v>
      </c>
      <c r="H735" s="384">
        <v>60</v>
      </c>
      <c r="I735">
        <v>90</v>
      </c>
      <c r="J735">
        <f>G735*I735/1000</f>
        <v>6.3719999999999999</v>
      </c>
    </row>
    <row r="736" spans="5:11" ht="16.2" thickBot="1" x14ac:dyDescent="0.35">
      <c r="E736"/>
      <c r="F736" s="345" t="s">
        <v>320</v>
      </c>
      <c r="G736" s="384">
        <v>63.12</v>
      </c>
      <c r="H736" s="384">
        <v>60</v>
      </c>
      <c r="I736">
        <v>85</v>
      </c>
      <c r="J736">
        <f>G736*I736/1000</f>
        <v>5.3651999999999997</v>
      </c>
    </row>
    <row r="737" spans="5:11" ht="16.2" thickBot="1" x14ac:dyDescent="0.35">
      <c r="E737"/>
      <c r="F737" s="345" t="s">
        <v>288</v>
      </c>
      <c r="G737" s="385"/>
      <c r="H737" s="384">
        <v>120</v>
      </c>
    </row>
    <row r="739" spans="5:11" ht="24.6" x14ac:dyDescent="0.3">
      <c r="E739"/>
      <c r="F739" s="302" t="s">
        <v>251</v>
      </c>
      <c r="K739" s="279">
        <f>J742+J745+J748+J749+J750+J755+J756</f>
        <v>4.5905000000000005</v>
      </c>
    </row>
    <row r="740" spans="5:11" ht="15" thickBot="1" x14ac:dyDescent="0.35">
      <c r="E740"/>
      <c r="F740" s="322" t="s">
        <v>252</v>
      </c>
    </row>
    <row r="741" spans="5:11" ht="15" thickBot="1" x14ac:dyDescent="0.35">
      <c r="E741"/>
      <c r="F741" s="323" t="s">
        <v>137</v>
      </c>
      <c r="G741" s="249" t="s">
        <v>138</v>
      </c>
      <c r="H741" s="250" t="s">
        <v>139</v>
      </c>
    </row>
    <row r="742" spans="5:11" ht="15" thickBot="1" x14ac:dyDescent="0.35">
      <c r="E742"/>
      <c r="F742" s="321" t="s">
        <v>253</v>
      </c>
      <c r="G742" s="251">
        <v>100</v>
      </c>
      <c r="H742" s="252">
        <v>75</v>
      </c>
      <c r="I742">
        <v>35</v>
      </c>
      <c r="J742">
        <f>G742*I742/1000</f>
        <v>3.5</v>
      </c>
    </row>
    <row r="743" spans="5:11" ht="15" hidden="1" thickBot="1" x14ac:dyDescent="0.35">
      <c r="E743"/>
      <c r="F743" s="321" t="s">
        <v>254</v>
      </c>
      <c r="G743" s="251">
        <v>2</v>
      </c>
      <c r="H743" s="252">
        <v>2</v>
      </c>
    </row>
    <row r="744" spans="5:11" ht="15" hidden="1" thickBot="1" x14ac:dyDescent="0.35">
      <c r="E744"/>
      <c r="F744" s="321" t="s">
        <v>255</v>
      </c>
      <c r="G744" s="251">
        <v>2</v>
      </c>
      <c r="H744" s="252">
        <v>2</v>
      </c>
    </row>
    <row r="745" spans="5:11" ht="15" thickBot="1" x14ac:dyDescent="0.35">
      <c r="E745"/>
      <c r="F745" s="321" t="s">
        <v>256</v>
      </c>
      <c r="G745" s="251">
        <v>2</v>
      </c>
      <c r="H745" s="252">
        <v>2</v>
      </c>
      <c r="I745">
        <v>58</v>
      </c>
      <c r="J745">
        <f>G745*I745/1000</f>
        <v>0.11600000000000001</v>
      </c>
    </row>
    <row r="746" spans="5:11" ht="15" hidden="1" thickBot="1" x14ac:dyDescent="0.35">
      <c r="E746"/>
      <c r="F746" s="321" t="s">
        <v>257</v>
      </c>
      <c r="G746" s="253" t="s">
        <v>147</v>
      </c>
      <c r="H746" s="252">
        <v>2</v>
      </c>
    </row>
    <row r="747" spans="5:11" ht="29.4" hidden="1" thickBot="1" x14ac:dyDescent="0.35">
      <c r="E747"/>
      <c r="F747" s="321" t="s">
        <v>258</v>
      </c>
      <c r="G747" s="251">
        <v>2</v>
      </c>
      <c r="H747" s="252">
        <v>2</v>
      </c>
    </row>
    <row r="748" spans="5:11" ht="15" thickBot="1" x14ac:dyDescent="0.35">
      <c r="E748"/>
      <c r="F748" s="321" t="s">
        <v>259</v>
      </c>
      <c r="G748" s="251">
        <v>12.5</v>
      </c>
      <c r="H748" s="252">
        <v>10</v>
      </c>
      <c r="I748">
        <v>30</v>
      </c>
      <c r="J748">
        <f>G748*I748/1000</f>
        <v>0.375</v>
      </c>
    </row>
    <row r="749" spans="5:11" ht="15" thickBot="1" x14ac:dyDescent="0.35">
      <c r="E749"/>
      <c r="F749" s="321" t="s">
        <v>260</v>
      </c>
      <c r="G749" s="251">
        <v>12</v>
      </c>
      <c r="H749" s="252">
        <v>10</v>
      </c>
      <c r="I749">
        <v>20</v>
      </c>
      <c r="J749">
        <f>G749*I749/1000</f>
        <v>0.24</v>
      </c>
    </row>
    <row r="750" spans="5:11" ht="15" thickBot="1" x14ac:dyDescent="0.35">
      <c r="E750"/>
      <c r="F750" s="321" t="s">
        <v>250</v>
      </c>
      <c r="G750" s="251">
        <v>2.5</v>
      </c>
      <c r="H750" s="252">
        <v>2.5</v>
      </c>
      <c r="I750">
        <v>130</v>
      </c>
      <c r="J750">
        <f>G750*I750/1000</f>
        <v>0.32500000000000001</v>
      </c>
    </row>
    <row r="751" spans="5:11" ht="15" hidden="1" thickBot="1" x14ac:dyDescent="0.35">
      <c r="F751" s="321" t="s">
        <v>261</v>
      </c>
      <c r="G751" s="253" t="s">
        <v>147</v>
      </c>
      <c r="H751" s="252">
        <v>175</v>
      </c>
    </row>
    <row r="752" spans="5:11" ht="15" hidden="1" thickBot="1" x14ac:dyDescent="0.35">
      <c r="F752" s="321" t="s">
        <v>262</v>
      </c>
      <c r="G752" s="251">
        <v>175</v>
      </c>
      <c r="H752" s="252">
        <v>175</v>
      </c>
    </row>
    <row r="753" spans="5:11" ht="15" hidden="1" thickBot="1" x14ac:dyDescent="0.35">
      <c r="F753" s="321" t="s">
        <v>263</v>
      </c>
      <c r="G753" s="251">
        <v>175</v>
      </c>
      <c r="H753" s="252">
        <v>175</v>
      </c>
    </row>
    <row r="754" spans="5:11" ht="15" hidden="1" thickBot="1" x14ac:dyDescent="0.35">
      <c r="F754" s="321" t="s">
        <v>145</v>
      </c>
      <c r="G754" s="251">
        <v>175</v>
      </c>
      <c r="H754" s="252">
        <v>175</v>
      </c>
    </row>
    <row r="755" spans="5:11" ht="15" thickBot="1" x14ac:dyDescent="0.35">
      <c r="F755" s="321" t="s">
        <v>264</v>
      </c>
      <c r="G755" s="251">
        <v>0.01</v>
      </c>
      <c r="H755" s="252">
        <v>0.01</v>
      </c>
      <c r="I755" s="92">
        <v>900</v>
      </c>
      <c r="J755">
        <f>G755*I755/1000</f>
        <v>8.9999999999999993E-3</v>
      </c>
    </row>
    <row r="756" spans="5:11" ht="15" thickBot="1" x14ac:dyDescent="0.35">
      <c r="F756" s="321" t="s">
        <v>265</v>
      </c>
      <c r="G756" s="251">
        <v>1.5</v>
      </c>
      <c r="H756" s="252">
        <v>1.5</v>
      </c>
      <c r="I756">
        <v>17</v>
      </c>
      <c r="J756">
        <f>G756*I756/1000</f>
        <v>2.5499999999999998E-2</v>
      </c>
    </row>
    <row r="758" spans="5:11" ht="15.6" x14ac:dyDescent="0.3">
      <c r="E758" s="347" t="s">
        <v>292</v>
      </c>
      <c r="F758" s="344"/>
      <c r="G758" s="84"/>
      <c r="H758" s="84"/>
      <c r="K758" s="279">
        <f>J761+J762+J764+J765+J766+J767+J768</f>
        <v>44.914400000000001</v>
      </c>
    </row>
    <row r="759" spans="5:11" x14ac:dyDescent="0.3">
      <c r="E759" s="348"/>
      <c r="F759" s="349" t="s">
        <v>137</v>
      </c>
      <c r="G759" s="268" t="s">
        <v>138</v>
      </c>
      <c r="H759" s="268" t="s">
        <v>139</v>
      </c>
    </row>
    <row r="760" spans="5:11" x14ac:dyDescent="0.3">
      <c r="E760" s="348"/>
      <c r="F760" s="418" t="s">
        <v>293</v>
      </c>
      <c r="G760" s="268">
        <v>196.6</v>
      </c>
      <c r="H760" s="268">
        <v>174.6</v>
      </c>
    </row>
    <row r="761" spans="5:11" x14ac:dyDescent="0.3">
      <c r="E761" s="348"/>
      <c r="F761" s="418" t="s">
        <v>294</v>
      </c>
      <c r="G761" s="268">
        <v>207.4</v>
      </c>
      <c r="H761" s="268">
        <v>153.4</v>
      </c>
      <c r="I761">
        <v>185</v>
      </c>
      <c r="J761">
        <f>G761*I761/1000</f>
        <v>38.369</v>
      </c>
    </row>
    <row r="762" spans="5:11" x14ac:dyDescent="0.3">
      <c r="E762" s="348"/>
      <c r="F762" s="418" t="s">
        <v>250</v>
      </c>
      <c r="G762" s="268">
        <v>4</v>
      </c>
      <c r="H762" s="268">
        <v>4</v>
      </c>
      <c r="I762">
        <v>130</v>
      </c>
      <c r="J762">
        <f t="shared" ref="J762" si="20">G762*I762/1000</f>
        <v>0.52</v>
      </c>
    </row>
    <row r="763" spans="5:11" x14ac:dyDescent="0.3">
      <c r="E763" s="348"/>
      <c r="F763" s="351" t="s">
        <v>295</v>
      </c>
      <c r="G763" s="268" t="s">
        <v>147</v>
      </c>
      <c r="H763" s="268">
        <v>66.599999999999994</v>
      </c>
    </row>
    <row r="764" spans="5:11" x14ac:dyDescent="0.3">
      <c r="E764" s="348"/>
      <c r="F764" s="418" t="s">
        <v>260</v>
      </c>
      <c r="G764" s="268">
        <v>12.6</v>
      </c>
      <c r="H764" s="268">
        <v>10.6</v>
      </c>
      <c r="I764">
        <v>20</v>
      </c>
      <c r="J764">
        <f t="shared" ref="J764:J768" si="21">G764*I764/1000</f>
        <v>0.252</v>
      </c>
    </row>
    <row r="765" spans="5:11" x14ac:dyDescent="0.3">
      <c r="E765" s="348"/>
      <c r="F765" s="418" t="s">
        <v>259</v>
      </c>
      <c r="G765" s="268">
        <v>13.4</v>
      </c>
      <c r="H765" s="268">
        <v>10.6</v>
      </c>
      <c r="I765">
        <v>30</v>
      </c>
      <c r="J765">
        <f t="shared" si="21"/>
        <v>0.40200000000000002</v>
      </c>
    </row>
    <row r="766" spans="5:11" x14ac:dyDescent="0.3">
      <c r="E766" s="622" t="s">
        <v>296</v>
      </c>
      <c r="F766" s="622"/>
      <c r="G766" s="268">
        <v>46.6</v>
      </c>
      <c r="H766" s="268">
        <v>46.6</v>
      </c>
      <c r="I766">
        <v>79</v>
      </c>
      <c r="J766">
        <f t="shared" si="21"/>
        <v>3.6814</v>
      </c>
    </row>
    <row r="767" spans="5:11" x14ac:dyDescent="0.3">
      <c r="E767" s="622" t="s">
        <v>250</v>
      </c>
      <c r="F767" s="622"/>
      <c r="G767" s="268">
        <v>10.6</v>
      </c>
      <c r="H767" s="268">
        <v>10.6</v>
      </c>
      <c r="I767">
        <v>130</v>
      </c>
      <c r="J767">
        <f t="shared" si="21"/>
        <v>1.3779999999999999</v>
      </c>
    </row>
    <row r="768" spans="5:11" x14ac:dyDescent="0.3">
      <c r="E768" s="622" t="s">
        <v>297</v>
      </c>
      <c r="F768" s="622"/>
      <c r="G768" s="268">
        <v>2.4</v>
      </c>
      <c r="H768" s="268">
        <v>2.4</v>
      </c>
      <c r="I768">
        <v>130</v>
      </c>
      <c r="J768">
        <f t="shared" si="21"/>
        <v>0.312</v>
      </c>
    </row>
    <row r="769" spans="5:11" x14ac:dyDescent="0.3">
      <c r="E769" s="620" t="s">
        <v>298</v>
      </c>
      <c r="F769" s="620"/>
      <c r="G769" s="268" t="s">
        <v>147</v>
      </c>
      <c r="H769" s="268">
        <v>133.4</v>
      </c>
    </row>
    <row r="771" spans="5:11" x14ac:dyDescent="0.3">
      <c r="F771" s="303" t="s">
        <v>282</v>
      </c>
      <c r="G771" s="159">
        <v>200</v>
      </c>
      <c r="H771" s="159"/>
      <c r="I771">
        <v>44</v>
      </c>
      <c r="K771" s="279">
        <f>G771*I771/1000</f>
        <v>8.8000000000000007</v>
      </c>
    </row>
    <row r="773" spans="5:11" x14ac:dyDescent="0.3">
      <c r="F773" s="303" t="s">
        <v>14</v>
      </c>
      <c r="G773">
        <v>80</v>
      </c>
      <c r="I773">
        <v>29.72</v>
      </c>
      <c r="K773" s="279">
        <f>G773*I773/1000</f>
        <v>2.3775999999999997</v>
      </c>
    </row>
    <row r="775" spans="5:11" x14ac:dyDescent="0.3">
      <c r="F775" s="303" t="s">
        <v>392</v>
      </c>
      <c r="G775">
        <v>250</v>
      </c>
      <c r="I775">
        <v>150</v>
      </c>
      <c r="K775" s="279">
        <f>G775*I775/1000</f>
        <v>37.5</v>
      </c>
    </row>
    <row r="777" spans="5:11" s="289" customFormat="1" x14ac:dyDescent="0.3">
      <c r="E777" s="359"/>
      <c r="F777" s="359" t="s">
        <v>393</v>
      </c>
      <c r="K777" s="291">
        <f>K779+K800+K802+K804+K819+K831+K854+K868+K870</f>
        <v>127.47133100000001</v>
      </c>
    </row>
    <row r="779" spans="5:11" ht="28.8" x14ac:dyDescent="0.3">
      <c r="F779" s="353" t="s">
        <v>319</v>
      </c>
      <c r="K779" s="279">
        <f>J789+J790+J791+J793+J794+J795+J796+J798</f>
        <v>14.959731</v>
      </c>
    </row>
    <row r="780" spans="5:11" x14ac:dyDescent="0.3">
      <c r="F780" s="354" t="s">
        <v>129</v>
      </c>
    </row>
    <row r="782" spans="5:11" x14ac:dyDescent="0.3">
      <c r="F782" s="325" t="s">
        <v>130</v>
      </c>
    </row>
    <row r="783" spans="5:11" x14ac:dyDescent="0.3">
      <c r="E783"/>
      <c r="F783" s="328" t="s">
        <v>131</v>
      </c>
      <c r="K783"/>
    </row>
    <row r="784" spans="5:11" x14ac:dyDescent="0.3">
      <c r="E784"/>
      <c r="F784" s="328" t="s">
        <v>132</v>
      </c>
      <c r="K784"/>
    </row>
    <row r="785" spans="5:11" x14ac:dyDescent="0.3">
      <c r="E785"/>
      <c r="F785" s="354" t="s">
        <v>309</v>
      </c>
      <c r="K785"/>
    </row>
    <row r="786" spans="5:11" ht="15.6" thickBot="1" x14ac:dyDescent="0.35">
      <c r="E786"/>
      <c r="F786" s="355" t="s">
        <v>310</v>
      </c>
      <c r="K786"/>
    </row>
    <row r="787" spans="5:11" ht="28.2" thickBot="1" x14ac:dyDescent="0.35">
      <c r="E787"/>
      <c r="F787" s="320" t="s">
        <v>137</v>
      </c>
      <c r="G787" s="106" t="s">
        <v>138</v>
      </c>
      <c r="H787" s="107" t="s">
        <v>139</v>
      </c>
      <c r="K787"/>
    </row>
    <row r="788" spans="5:11" ht="15" thickBot="1" x14ac:dyDescent="0.35">
      <c r="E788"/>
      <c r="F788" s="330" t="s">
        <v>311</v>
      </c>
      <c r="G788" s="116" t="s">
        <v>147</v>
      </c>
      <c r="H788" s="117">
        <v>160</v>
      </c>
      <c r="K788"/>
    </row>
    <row r="789" spans="5:11" ht="15" thickBot="1" x14ac:dyDescent="0.35">
      <c r="E789"/>
      <c r="F789" s="321" t="s">
        <v>312</v>
      </c>
      <c r="G789" s="111">
        <v>77.3</v>
      </c>
      <c r="H789" s="112">
        <v>77.3</v>
      </c>
      <c r="I789">
        <v>37</v>
      </c>
      <c r="J789">
        <f>G789*I789/1000</f>
        <v>2.8601000000000001</v>
      </c>
      <c r="K789"/>
    </row>
    <row r="790" spans="5:11" ht="15" thickBot="1" x14ac:dyDescent="0.35">
      <c r="E790"/>
      <c r="F790" s="321" t="s">
        <v>142</v>
      </c>
      <c r="G790" s="111">
        <v>3.63</v>
      </c>
      <c r="H790" s="112">
        <v>3.63</v>
      </c>
      <c r="I790">
        <v>175</v>
      </c>
      <c r="J790">
        <f>G790*I790/1000</f>
        <v>0.63524999999999998</v>
      </c>
      <c r="K790"/>
    </row>
    <row r="791" spans="5:11" ht="29.4" thickBot="1" x14ac:dyDescent="0.35">
      <c r="E791"/>
      <c r="F791" s="321" t="s">
        <v>313</v>
      </c>
      <c r="G791" s="111">
        <v>77.3</v>
      </c>
      <c r="H791" s="112">
        <v>77.3</v>
      </c>
      <c r="I791">
        <v>48.17</v>
      </c>
      <c r="J791">
        <f t="shared" ref="J791" si="22">G791*I791/1000</f>
        <v>3.723541</v>
      </c>
      <c r="K791"/>
    </row>
    <row r="792" spans="5:11" ht="15" thickBot="1" x14ac:dyDescent="0.35">
      <c r="E792"/>
      <c r="F792" s="321" t="s">
        <v>145</v>
      </c>
      <c r="G792" s="111">
        <v>77.3</v>
      </c>
      <c r="H792" s="112">
        <v>77.3</v>
      </c>
      <c r="K792"/>
    </row>
    <row r="793" spans="5:11" ht="15" thickBot="1" x14ac:dyDescent="0.35">
      <c r="E793"/>
      <c r="F793" s="321" t="s">
        <v>314</v>
      </c>
      <c r="G793" s="285">
        <v>0.8</v>
      </c>
      <c r="H793" s="286">
        <v>0.8</v>
      </c>
      <c r="I793" s="271">
        <v>790</v>
      </c>
      <c r="J793" s="271">
        <f t="shared" ref="J793:J796" si="23">G793*I793/1000</f>
        <v>0.63200000000000001</v>
      </c>
      <c r="K793"/>
    </row>
    <row r="794" spans="5:11" ht="15" thickBot="1" x14ac:dyDescent="0.35">
      <c r="E794"/>
      <c r="F794" s="321" t="s">
        <v>158</v>
      </c>
      <c r="G794" s="111">
        <v>2.73</v>
      </c>
      <c r="H794" s="112">
        <v>2.73</v>
      </c>
      <c r="I794">
        <v>55</v>
      </c>
      <c r="J794">
        <f t="shared" si="23"/>
        <v>0.15015000000000001</v>
      </c>
      <c r="K794"/>
    </row>
    <row r="795" spans="5:11" ht="15" thickBot="1" x14ac:dyDescent="0.35">
      <c r="E795"/>
      <c r="F795" s="321" t="s">
        <v>265</v>
      </c>
      <c r="G795" s="111">
        <v>1.37</v>
      </c>
      <c r="H795" s="112">
        <v>1.37</v>
      </c>
      <c r="I795">
        <v>17</v>
      </c>
      <c r="J795">
        <f t="shared" si="23"/>
        <v>2.3290000000000002E-2</v>
      </c>
      <c r="K795"/>
    </row>
    <row r="796" spans="5:11" ht="15" thickBot="1" x14ac:dyDescent="0.35">
      <c r="E796"/>
      <c r="F796" s="321" t="s">
        <v>315</v>
      </c>
      <c r="G796" s="111">
        <v>8.18</v>
      </c>
      <c r="H796" s="112">
        <v>8.18</v>
      </c>
      <c r="I796">
        <v>130</v>
      </c>
      <c r="J796">
        <f t="shared" si="23"/>
        <v>1.0633999999999999</v>
      </c>
      <c r="K796"/>
    </row>
    <row r="797" spans="5:11" ht="15" thickBot="1" x14ac:dyDescent="0.35">
      <c r="E797"/>
      <c r="F797" s="330" t="s">
        <v>316</v>
      </c>
      <c r="G797" s="116" t="s">
        <v>147</v>
      </c>
      <c r="H797" s="117">
        <v>136</v>
      </c>
      <c r="K797"/>
    </row>
    <row r="798" spans="5:11" ht="15" thickBot="1" x14ac:dyDescent="0.35">
      <c r="E798"/>
      <c r="F798" s="321" t="s">
        <v>317</v>
      </c>
      <c r="G798" s="111">
        <v>40</v>
      </c>
      <c r="H798" s="112">
        <v>40</v>
      </c>
      <c r="I798">
        <v>146.80000000000001</v>
      </c>
      <c r="J798">
        <f t="shared" ref="J798" si="24">G798*I798/1000</f>
        <v>5.8719999999999999</v>
      </c>
      <c r="K798"/>
    </row>
    <row r="800" spans="5:11" x14ac:dyDescent="0.3">
      <c r="F800" s="303" t="s">
        <v>318</v>
      </c>
      <c r="G800" s="159">
        <v>200</v>
      </c>
      <c r="I800">
        <v>48.17</v>
      </c>
      <c r="K800" s="279">
        <f>G800*I800/1000</f>
        <v>9.6340000000000003</v>
      </c>
    </row>
    <row r="801" spans="5:11" ht="15" thickBot="1" x14ac:dyDescent="0.35"/>
    <row r="802" spans="5:11" ht="15" thickBot="1" x14ac:dyDescent="0.35">
      <c r="F802" s="356" t="s">
        <v>247</v>
      </c>
      <c r="G802" s="254">
        <v>126</v>
      </c>
      <c r="H802" s="255">
        <v>120</v>
      </c>
      <c r="I802">
        <v>85</v>
      </c>
      <c r="K802" s="279">
        <f>G802*I802/1000</f>
        <v>10.71</v>
      </c>
    </row>
    <row r="804" spans="5:11" ht="17.399999999999999" x14ac:dyDescent="0.3">
      <c r="E804" s="377" t="s">
        <v>394</v>
      </c>
      <c r="K804" s="279">
        <f>J812+J813+J814+J815+J816</f>
        <v>4.5125000000000002</v>
      </c>
    </row>
    <row r="805" spans="5:11" x14ac:dyDescent="0.3">
      <c r="E805" s="325" t="s">
        <v>395</v>
      </c>
    </row>
    <row r="806" spans="5:11" x14ac:dyDescent="0.3">
      <c r="E806" s="378" t="s">
        <v>396</v>
      </c>
    </row>
    <row r="807" spans="5:11" x14ac:dyDescent="0.3">
      <c r="E807" s="378" t="s">
        <v>397</v>
      </c>
    </row>
    <row r="808" spans="5:11" x14ac:dyDescent="0.3">
      <c r="E808" s="615"/>
      <c r="F808" s="617" t="s">
        <v>398</v>
      </c>
      <c r="G808" s="617"/>
      <c r="H808" s="617" t="s">
        <v>166</v>
      </c>
      <c r="I808" s="617"/>
    </row>
    <row r="809" spans="5:11" x14ac:dyDescent="0.3">
      <c r="E809" s="615"/>
      <c r="F809" s="617"/>
      <c r="G809" s="617"/>
      <c r="H809" s="617" t="s">
        <v>399</v>
      </c>
      <c r="I809" s="617"/>
    </row>
    <row r="810" spans="5:11" x14ac:dyDescent="0.3">
      <c r="E810" s="616"/>
      <c r="F810" s="617"/>
      <c r="G810" s="617"/>
      <c r="H810" s="618"/>
      <c r="I810" s="618"/>
    </row>
    <row r="811" spans="5:11" x14ac:dyDescent="0.3">
      <c r="E811" s="619" t="s">
        <v>137</v>
      </c>
      <c r="F811" s="619"/>
      <c r="G811" s="299" t="s">
        <v>138</v>
      </c>
      <c r="H811" s="299" t="s">
        <v>139</v>
      </c>
      <c r="I811" s="267"/>
    </row>
    <row r="812" spans="5:11" x14ac:dyDescent="0.3">
      <c r="E812" s="614" t="s">
        <v>253</v>
      </c>
      <c r="F812" s="614"/>
      <c r="G812" s="37">
        <v>66.75</v>
      </c>
      <c r="H812" s="37">
        <v>50</v>
      </c>
      <c r="I812" s="267">
        <v>35</v>
      </c>
      <c r="J812">
        <f>G812*I812/1000</f>
        <v>2.3362500000000002</v>
      </c>
    </row>
    <row r="813" spans="5:11" x14ac:dyDescent="0.3">
      <c r="E813" s="614" t="s">
        <v>400</v>
      </c>
      <c r="F813" s="614"/>
      <c r="G813" s="37">
        <v>20.25</v>
      </c>
      <c r="H813" s="37">
        <v>20</v>
      </c>
      <c r="I813" s="267">
        <v>45</v>
      </c>
      <c r="J813">
        <f t="shared" ref="J813:J816" si="25">G813*I813/1000</f>
        <v>0.91125</v>
      </c>
    </row>
    <row r="814" spans="5:11" x14ac:dyDescent="0.3">
      <c r="E814" s="614" t="s">
        <v>401</v>
      </c>
      <c r="F814" s="614"/>
      <c r="G814" s="37">
        <v>12</v>
      </c>
      <c r="H814" s="37">
        <v>10</v>
      </c>
      <c r="I814" s="267">
        <v>20</v>
      </c>
      <c r="J814">
        <f t="shared" si="25"/>
        <v>0.24</v>
      </c>
    </row>
    <row r="815" spans="5:11" x14ac:dyDescent="0.3">
      <c r="E815" s="614" t="s">
        <v>259</v>
      </c>
      <c r="F815" s="614"/>
      <c r="G815" s="37">
        <v>12.5</v>
      </c>
      <c r="H815" s="37">
        <v>10</v>
      </c>
      <c r="I815" s="267">
        <v>30</v>
      </c>
      <c r="J815">
        <f t="shared" si="25"/>
        <v>0.375</v>
      </c>
    </row>
    <row r="816" spans="5:11" x14ac:dyDescent="0.3">
      <c r="E816" s="614" t="s">
        <v>402</v>
      </c>
      <c r="F816" s="614"/>
      <c r="G816" s="37">
        <v>5</v>
      </c>
      <c r="H816" s="37">
        <v>5</v>
      </c>
      <c r="I816" s="267">
        <v>130</v>
      </c>
      <c r="J816">
        <f t="shared" si="25"/>
        <v>0.65</v>
      </c>
    </row>
    <row r="817" spans="5:11" x14ac:dyDescent="0.3">
      <c r="E817" s="614" t="s">
        <v>403</v>
      </c>
      <c r="F817" s="614"/>
      <c r="G817" s="37">
        <v>175</v>
      </c>
      <c r="H817" s="37">
        <v>175</v>
      </c>
      <c r="I817" s="267"/>
    </row>
    <row r="819" spans="5:11" ht="24.6" x14ac:dyDescent="0.3">
      <c r="F819" s="302" t="s">
        <v>266</v>
      </c>
      <c r="K819" s="279">
        <f>J826+J829</f>
        <v>12.321</v>
      </c>
    </row>
    <row r="820" spans="5:11" x14ac:dyDescent="0.3">
      <c r="F820" s="324" t="s">
        <v>267</v>
      </c>
    </row>
    <row r="821" spans="5:11" x14ac:dyDescent="0.3">
      <c r="F821" s="324" t="s">
        <v>166</v>
      </c>
    </row>
    <row r="823" spans="5:11" x14ac:dyDescent="0.3">
      <c r="F823" s="325" t="s">
        <v>167</v>
      </c>
    </row>
    <row r="824" spans="5:11" ht="15" thickBot="1" x14ac:dyDescent="0.35">
      <c r="F824" s="322" t="s">
        <v>268</v>
      </c>
    </row>
    <row r="825" spans="5:11" ht="15" thickBot="1" x14ac:dyDescent="0.35">
      <c r="F825" s="323" t="s">
        <v>137</v>
      </c>
      <c r="G825" s="249" t="s">
        <v>138</v>
      </c>
      <c r="H825" s="250" t="s">
        <v>139</v>
      </c>
    </row>
    <row r="826" spans="5:11" ht="15" thickBot="1" x14ac:dyDescent="0.35">
      <c r="F826" s="321" t="s">
        <v>269</v>
      </c>
      <c r="G826" s="251">
        <v>82.8</v>
      </c>
      <c r="H826" s="252">
        <v>82.8</v>
      </c>
      <c r="I826">
        <v>95</v>
      </c>
      <c r="J826">
        <f>G826*I826/1000</f>
        <v>7.8659999999999997</v>
      </c>
    </row>
    <row r="827" spans="5:11" ht="15" thickBot="1" x14ac:dyDescent="0.35">
      <c r="F827" s="321" t="s">
        <v>155</v>
      </c>
      <c r="G827" s="251">
        <v>122</v>
      </c>
      <c r="H827" s="252">
        <v>122</v>
      </c>
    </row>
    <row r="828" spans="5:11" ht="15" thickBot="1" x14ac:dyDescent="0.35">
      <c r="F828" s="326" t="s">
        <v>270</v>
      </c>
      <c r="G828" s="253" t="s">
        <v>147</v>
      </c>
      <c r="H828" s="257">
        <v>173</v>
      </c>
    </row>
    <row r="829" spans="5:11" ht="15" thickBot="1" x14ac:dyDescent="0.35">
      <c r="F829" s="321" t="s">
        <v>148</v>
      </c>
      <c r="G829" s="251">
        <v>8.1</v>
      </c>
      <c r="H829" s="252">
        <v>8.1</v>
      </c>
      <c r="I829">
        <v>550</v>
      </c>
      <c r="J829">
        <f>G829*I829/1000</f>
        <v>4.4550000000000001</v>
      </c>
    </row>
    <row r="831" spans="5:11" ht="24.6" x14ac:dyDescent="0.3">
      <c r="E831"/>
      <c r="F831" s="302" t="s">
        <v>335</v>
      </c>
      <c r="K831" s="279">
        <f>J845+J847+J848+J849+J850</f>
        <v>30.713999999999999</v>
      </c>
    </row>
    <row r="832" spans="5:11" hidden="1" x14ac:dyDescent="0.3">
      <c r="E832"/>
      <c r="F832" s="324" t="s">
        <v>336</v>
      </c>
    </row>
    <row r="833" spans="5:10" hidden="1" x14ac:dyDescent="0.3">
      <c r="E833"/>
      <c r="F833" s="324" t="s">
        <v>166</v>
      </c>
    </row>
    <row r="834" spans="5:10" hidden="1" x14ac:dyDescent="0.3">
      <c r="E834"/>
    </row>
    <row r="835" spans="5:10" hidden="1" x14ac:dyDescent="0.3">
      <c r="E835"/>
      <c r="F835" s="325" t="s">
        <v>167</v>
      </c>
    </row>
    <row r="836" spans="5:10" hidden="1" x14ac:dyDescent="0.3">
      <c r="E836"/>
      <c r="F836" s="357"/>
    </row>
    <row r="837" spans="5:10" hidden="1" x14ac:dyDescent="0.3">
      <c r="E837"/>
      <c r="F837" s="358" t="s">
        <v>337</v>
      </c>
    </row>
    <row r="838" spans="5:10" ht="15" thickBot="1" x14ac:dyDescent="0.35">
      <c r="E838"/>
      <c r="F838" s="322" t="s">
        <v>273</v>
      </c>
    </row>
    <row r="839" spans="5:10" ht="15" thickBot="1" x14ac:dyDescent="0.35">
      <c r="E839"/>
      <c r="F839" s="323" t="s">
        <v>137</v>
      </c>
      <c r="G839" s="249" t="s">
        <v>138</v>
      </c>
      <c r="H839" s="250" t="s">
        <v>139</v>
      </c>
    </row>
    <row r="840" spans="5:10" ht="29.4" hidden="1" thickBot="1" x14ac:dyDescent="0.35">
      <c r="E840"/>
      <c r="F840" s="321" t="s">
        <v>338</v>
      </c>
      <c r="G840" s="251">
        <v>107</v>
      </c>
      <c r="H840" s="252">
        <v>79</v>
      </c>
    </row>
    <row r="841" spans="5:10" ht="29.4" hidden="1" thickBot="1" x14ac:dyDescent="0.35">
      <c r="E841"/>
      <c r="F841" s="321" t="s">
        <v>339</v>
      </c>
      <c r="G841" s="251">
        <v>107</v>
      </c>
      <c r="H841" s="252">
        <v>79</v>
      </c>
    </row>
    <row r="842" spans="5:10" ht="15" hidden="1" thickBot="1" x14ac:dyDescent="0.35">
      <c r="E842"/>
      <c r="F842" s="321" t="s">
        <v>340</v>
      </c>
      <c r="G842" s="251">
        <v>107</v>
      </c>
      <c r="H842" s="252">
        <v>79</v>
      </c>
    </row>
    <row r="843" spans="5:10" ht="15" hidden="1" thickBot="1" x14ac:dyDescent="0.35">
      <c r="E843"/>
      <c r="F843" s="321" t="s">
        <v>341</v>
      </c>
      <c r="G843" s="251">
        <v>107</v>
      </c>
      <c r="H843" s="252">
        <v>79</v>
      </c>
    </row>
    <row r="844" spans="5:10" ht="15" hidden="1" thickBot="1" x14ac:dyDescent="0.35">
      <c r="E844"/>
      <c r="F844" s="321" t="s">
        <v>342</v>
      </c>
      <c r="G844" s="251">
        <v>107</v>
      </c>
      <c r="H844" s="252">
        <v>79</v>
      </c>
    </row>
    <row r="845" spans="5:10" ht="15" thickBot="1" x14ac:dyDescent="0.35">
      <c r="E845"/>
      <c r="F845" s="321" t="s">
        <v>343</v>
      </c>
      <c r="G845" s="251">
        <v>87</v>
      </c>
      <c r="H845" s="252">
        <v>74</v>
      </c>
      <c r="I845">
        <v>330</v>
      </c>
      <c r="J845">
        <f>G845*I845/1000</f>
        <v>28.71</v>
      </c>
    </row>
    <row r="846" spans="5:10" ht="15" thickBot="1" x14ac:dyDescent="0.35">
      <c r="E846"/>
      <c r="F846" s="321" t="s">
        <v>344</v>
      </c>
      <c r="G846" s="251">
        <v>87</v>
      </c>
      <c r="H846" s="252">
        <v>74</v>
      </c>
    </row>
    <row r="847" spans="5:10" ht="15" thickBot="1" x14ac:dyDescent="0.35">
      <c r="E847"/>
      <c r="F847" s="321" t="s">
        <v>250</v>
      </c>
      <c r="G847" s="251">
        <v>5</v>
      </c>
      <c r="H847" s="252">
        <v>5</v>
      </c>
      <c r="I847">
        <v>130</v>
      </c>
      <c r="J847">
        <f>G847*I847/1000</f>
        <v>0.65</v>
      </c>
    </row>
    <row r="848" spans="5:10" ht="15" thickBot="1" x14ac:dyDescent="0.35">
      <c r="E848"/>
      <c r="F848" s="321" t="s">
        <v>260</v>
      </c>
      <c r="G848" s="251">
        <v>12</v>
      </c>
      <c r="H848" s="252">
        <v>10</v>
      </c>
      <c r="I848">
        <v>20</v>
      </c>
      <c r="J848">
        <f>G848*I848/1000</f>
        <v>0.24</v>
      </c>
    </row>
    <row r="849" spans="5:11" ht="15" thickBot="1" x14ac:dyDescent="0.35">
      <c r="E849"/>
      <c r="F849" s="321" t="s">
        <v>290</v>
      </c>
      <c r="G849" s="251">
        <v>8</v>
      </c>
      <c r="H849" s="252">
        <v>8</v>
      </c>
      <c r="I849">
        <v>130</v>
      </c>
      <c r="J849">
        <f>G849*I849/1000</f>
        <v>1.04</v>
      </c>
    </row>
    <row r="850" spans="5:11" ht="15" thickBot="1" x14ac:dyDescent="0.35">
      <c r="E850"/>
      <c r="F850" s="321" t="s">
        <v>171</v>
      </c>
      <c r="G850" s="251">
        <v>2</v>
      </c>
      <c r="H850" s="252">
        <v>2</v>
      </c>
      <c r="I850">
        <v>37</v>
      </c>
      <c r="J850">
        <f>G850*I850/1000</f>
        <v>7.3999999999999996E-2</v>
      </c>
    </row>
    <row r="851" spans="5:11" ht="15" thickBot="1" x14ac:dyDescent="0.35">
      <c r="E851"/>
      <c r="F851" s="326" t="s">
        <v>345</v>
      </c>
      <c r="G851" s="253" t="s">
        <v>147</v>
      </c>
      <c r="H851" s="257">
        <v>50</v>
      </c>
    </row>
    <row r="852" spans="5:11" ht="15" thickBot="1" x14ac:dyDescent="0.35">
      <c r="E852"/>
      <c r="F852" s="326" t="s">
        <v>346</v>
      </c>
      <c r="G852" s="253" t="s">
        <v>147</v>
      </c>
      <c r="H852" s="257">
        <v>50</v>
      </c>
    </row>
    <row r="854" spans="5:11" ht="21" x14ac:dyDescent="0.3">
      <c r="E854"/>
      <c r="F854" s="337" t="s">
        <v>150</v>
      </c>
      <c r="G854" s="119"/>
      <c r="H854" s="119"/>
      <c r="I854" s="161"/>
      <c r="J854" s="129"/>
      <c r="K854" s="290">
        <f>J861+J863</f>
        <v>0.99250000000000005</v>
      </c>
    </row>
    <row r="855" spans="5:11" x14ac:dyDescent="0.3">
      <c r="E855"/>
      <c r="F855" s="338" t="s">
        <v>166</v>
      </c>
      <c r="G855" s="119"/>
      <c r="H855" s="119"/>
      <c r="I855" s="161"/>
      <c r="J855" s="121"/>
      <c r="K855" s="97"/>
    </row>
    <row r="856" spans="5:11" x14ac:dyDescent="0.3">
      <c r="E856"/>
      <c r="F856" s="216"/>
      <c r="G856" s="119"/>
      <c r="H856" s="119"/>
      <c r="I856" s="161"/>
      <c r="J856" s="121"/>
      <c r="K856" s="97"/>
    </row>
    <row r="857" spans="5:11" x14ac:dyDescent="0.3">
      <c r="E857"/>
      <c r="F857" s="339" t="s">
        <v>167</v>
      </c>
      <c r="G857" s="119"/>
      <c r="H857" s="119"/>
      <c r="I857" s="161"/>
      <c r="J857" s="121"/>
      <c r="K857" s="97"/>
    </row>
    <row r="858" spans="5:11" hidden="1" x14ac:dyDescent="0.3">
      <c r="E858"/>
      <c r="F858" s="340" t="s">
        <v>175</v>
      </c>
      <c r="G858" s="119"/>
      <c r="H858" s="119"/>
      <c r="I858" s="161"/>
      <c r="J858" s="121"/>
      <c r="K858" s="97"/>
    </row>
    <row r="859" spans="5:11" ht="15.6" hidden="1" x14ac:dyDescent="0.3">
      <c r="E859"/>
      <c r="F859" s="312" t="s">
        <v>152</v>
      </c>
      <c r="G859" s="119"/>
      <c r="H859" s="119"/>
      <c r="I859" s="161"/>
      <c r="J859" s="121"/>
      <c r="K859" s="97"/>
    </row>
    <row r="860" spans="5:11" ht="26.4" x14ac:dyDescent="0.3">
      <c r="E860"/>
      <c r="F860" s="341" t="s">
        <v>137</v>
      </c>
      <c r="G860" s="167" t="s">
        <v>138</v>
      </c>
      <c r="H860" s="167" t="s">
        <v>139</v>
      </c>
      <c r="I860" s="161"/>
      <c r="J860" s="121"/>
      <c r="K860" s="97"/>
    </row>
    <row r="861" spans="5:11" x14ac:dyDescent="0.3">
      <c r="E861"/>
      <c r="F861" s="342" t="s">
        <v>153</v>
      </c>
      <c r="G861" s="169">
        <v>0.5</v>
      </c>
      <c r="H861" s="169">
        <v>0.5</v>
      </c>
      <c r="I861" s="161" t="s">
        <v>425</v>
      </c>
      <c r="J861" s="135">
        <f>G861*I861/1000</f>
        <v>0.25</v>
      </c>
      <c r="K861" s="97"/>
    </row>
    <row r="862" spans="5:11" x14ac:dyDescent="0.3">
      <c r="E862"/>
      <c r="F862" s="342" t="s">
        <v>155</v>
      </c>
      <c r="G862" s="169">
        <v>54</v>
      </c>
      <c r="H862" s="169">
        <v>54</v>
      </c>
      <c r="I862" s="161"/>
      <c r="J862" s="135"/>
      <c r="K862" s="97"/>
    </row>
    <row r="863" spans="5:11" x14ac:dyDescent="0.3">
      <c r="F863" s="342" t="s">
        <v>158</v>
      </c>
      <c r="G863" s="169">
        <v>13.5</v>
      </c>
      <c r="H863" s="169">
        <v>13.5</v>
      </c>
      <c r="I863" s="161" t="s">
        <v>419</v>
      </c>
      <c r="J863" s="135">
        <f>G863*I863/1000</f>
        <v>0.74250000000000005</v>
      </c>
      <c r="K863" s="97"/>
    </row>
    <row r="864" spans="5:11" x14ac:dyDescent="0.3">
      <c r="F864" s="342" t="s">
        <v>155</v>
      </c>
      <c r="G864" s="169">
        <v>135</v>
      </c>
      <c r="H864" s="169">
        <v>135</v>
      </c>
      <c r="I864" s="161"/>
      <c r="J864" s="135"/>
      <c r="K864" s="97"/>
    </row>
    <row r="865" spans="5:11" ht="15" thickBot="1" x14ac:dyDescent="0.35">
      <c r="F865" s="342"/>
      <c r="G865" s="169"/>
      <c r="H865" s="169"/>
      <c r="I865" s="161"/>
      <c r="J865" s="135"/>
      <c r="K865" s="97"/>
    </row>
    <row r="866" spans="5:11" ht="15" thickBot="1" x14ac:dyDescent="0.35">
      <c r="F866" s="195"/>
      <c r="G866" s="196"/>
      <c r="H866" s="196"/>
      <c r="I866" s="120"/>
      <c r="J866" s="135"/>
      <c r="K866" s="97"/>
    </row>
    <row r="867" spans="5:11" ht="15" thickBot="1" x14ac:dyDescent="0.35">
      <c r="F867" s="195"/>
      <c r="G867" s="196"/>
      <c r="H867" s="196"/>
      <c r="I867" s="197"/>
      <c r="J867" s="135"/>
      <c r="K867" s="97"/>
    </row>
    <row r="868" spans="5:11" x14ac:dyDescent="0.3">
      <c r="F868" s="303" t="s">
        <v>14</v>
      </c>
      <c r="G868">
        <v>80</v>
      </c>
      <c r="I868">
        <v>29.72</v>
      </c>
      <c r="K868" s="279">
        <f>G868*I868/1000</f>
        <v>2.3775999999999997</v>
      </c>
    </row>
    <row r="870" spans="5:11" x14ac:dyDescent="0.3">
      <c r="F870" s="303" t="s">
        <v>391</v>
      </c>
      <c r="G870">
        <v>250</v>
      </c>
      <c r="I870">
        <v>165</v>
      </c>
      <c r="K870" s="279">
        <f>G870*I870/1000</f>
        <v>41.25</v>
      </c>
    </row>
    <row r="872" spans="5:11" s="289" customFormat="1" x14ac:dyDescent="0.3">
      <c r="E872" s="359"/>
      <c r="F872" s="359" t="s">
        <v>216</v>
      </c>
      <c r="K872" s="291">
        <f>K881+K892+K905+K911+K919+K933+K941+K964+K972+K974+K975</f>
        <v>132.877093</v>
      </c>
    </row>
    <row r="874" spans="5:11" ht="18" x14ac:dyDescent="0.3">
      <c r="F874" s="368" t="s">
        <v>195</v>
      </c>
      <c r="G874" s="141"/>
      <c r="H874" s="141"/>
      <c r="I874" s="113"/>
      <c r="J874" s="131"/>
      <c r="K874" s="149"/>
    </row>
    <row r="875" spans="5:11" x14ac:dyDescent="0.3">
      <c r="F875" s="361" t="s">
        <v>192</v>
      </c>
      <c r="G875" s="141"/>
      <c r="H875" s="141"/>
      <c r="I875" s="113"/>
      <c r="J875" s="119"/>
      <c r="K875" s="97"/>
    </row>
    <row r="876" spans="5:11" hidden="1" x14ac:dyDescent="0.3">
      <c r="F876" s="361" t="s">
        <v>166</v>
      </c>
      <c r="G876" s="141"/>
      <c r="H876" s="141"/>
      <c r="I876" s="113"/>
      <c r="J876" s="119"/>
      <c r="K876" s="97"/>
    </row>
    <row r="877" spans="5:11" hidden="1" x14ac:dyDescent="0.3">
      <c r="F877" s="318"/>
      <c r="G877" s="141"/>
      <c r="H877" s="141"/>
      <c r="I877" s="113"/>
      <c r="J877" s="119"/>
      <c r="K877" s="97"/>
    </row>
    <row r="878" spans="5:11" hidden="1" x14ac:dyDescent="0.3">
      <c r="F878" s="362" t="s">
        <v>167</v>
      </c>
      <c r="G878" s="141"/>
      <c r="H878" s="141"/>
      <c r="I878" s="113"/>
      <c r="J878" s="119"/>
      <c r="K878" s="97"/>
    </row>
    <row r="879" spans="5:11" hidden="1" x14ac:dyDescent="0.3">
      <c r="E879"/>
      <c r="F879" s="369"/>
      <c r="G879" s="141"/>
      <c r="H879" s="141"/>
      <c r="I879" s="113"/>
      <c r="J879" s="119"/>
      <c r="K879" s="97"/>
    </row>
    <row r="880" spans="5:11" hidden="1" x14ac:dyDescent="0.3">
      <c r="E880"/>
      <c r="F880" s="370" t="s">
        <v>196</v>
      </c>
      <c r="G880" s="141"/>
      <c r="H880" s="141"/>
      <c r="I880" s="113"/>
      <c r="J880" s="119"/>
      <c r="K880" s="97"/>
    </row>
    <row r="881" spans="5:11" ht="16.2" thickBot="1" x14ac:dyDescent="0.35">
      <c r="E881"/>
      <c r="F881" s="363" t="s">
        <v>136</v>
      </c>
      <c r="G881" s="141"/>
      <c r="H881" s="141"/>
      <c r="I881" s="113"/>
      <c r="J881" s="119"/>
      <c r="K881" s="290">
        <f>J883+J884+J886+J887+J889</f>
        <v>11.03032</v>
      </c>
    </row>
    <row r="882" spans="5:11" ht="28.2" thickBot="1" x14ac:dyDescent="0.35">
      <c r="E882"/>
      <c r="F882" s="364" t="s">
        <v>137</v>
      </c>
      <c r="G882" s="187" t="s">
        <v>138</v>
      </c>
      <c r="H882" s="188" t="s">
        <v>139</v>
      </c>
      <c r="I882" s="113"/>
      <c r="J882" s="119"/>
      <c r="K882" s="292"/>
    </row>
    <row r="883" spans="5:11" ht="15" thickBot="1" x14ac:dyDescent="0.35">
      <c r="E883"/>
      <c r="F883" s="365" t="s">
        <v>197</v>
      </c>
      <c r="G883" s="190">
        <v>43.4</v>
      </c>
      <c r="H883" s="191">
        <v>43.4</v>
      </c>
      <c r="I883" s="113">
        <v>79</v>
      </c>
      <c r="J883" s="133">
        <f>G883*I883/1000</f>
        <v>3.4285999999999999</v>
      </c>
      <c r="K883" s="292"/>
    </row>
    <row r="884" spans="5:11" ht="15" thickBot="1" x14ac:dyDescent="0.35">
      <c r="E884"/>
      <c r="F884" s="365" t="s">
        <v>144</v>
      </c>
      <c r="G884" s="190">
        <v>96</v>
      </c>
      <c r="H884" s="191">
        <v>96</v>
      </c>
      <c r="I884" s="113">
        <v>48.17</v>
      </c>
      <c r="J884" s="133">
        <f>G884*I884/1000</f>
        <v>4.62432</v>
      </c>
      <c r="K884" s="292"/>
    </row>
    <row r="885" spans="5:11" ht="15" thickBot="1" x14ac:dyDescent="0.35">
      <c r="E885"/>
      <c r="F885" s="365" t="s">
        <v>155</v>
      </c>
      <c r="G885" s="190">
        <v>63.9</v>
      </c>
      <c r="H885" s="191">
        <v>63.9</v>
      </c>
      <c r="I885" s="113"/>
      <c r="J885" s="155"/>
      <c r="K885" s="292"/>
    </row>
    <row r="886" spans="5:11" ht="15" thickBot="1" x14ac:dyDescent="0.35">
      <c r="E886"/>
      <c r="F886" s="365" t="s">
        <v>158</v>
      </c>
      <c r="G886" s="190">
        <v>5.18</v>
      </c>
      <c r="H886" s="191">
        <v>5.18</v>
      </c>
      <c r="I886" s="156">
        <v>55</v>
      </c>
      <c r="J886" s="133">
        <f>G886*I886/1000</f>
        <v>0.28489999999999999</v>
      </c>
      <c r="K886" s="292"/>
    </row>
    <row r="887" spans="5:11" ht="15" thickBot="1" x14ac:dyDescent="0.35">
      <c r="E887"/>
      <c r="F887" s="365" t="s">
        <v>182</v>
      </c>
      <c r="G887" s="190">
        <v>0.5</v>
      </c>
      <c r="H887" s="191">
        <v>0.5</v>
      </c>
      <c r="I887" s="113">
        <v>17</v>
      </c>
      <c r="J887" s="133">
        <f>G887*I887/1000</f>
        <v>8.5000000000000006E-3</v>
      </c>
      <c r="K887" s="292"/>
    </row>
    <row r="888" spans="5:11" ht="15" thickBot="1" x14ac:dyDescent="0.35">
      <c r="E888"/>
      <c r="F888" s="366" t="s">
        <v>198</v>
      </c>
      <c r="G888" s="193" t="s">
        <v>147</v>
      </c>
      <c r="H888" s="194">
        <v>195</v>
      </c>
      <c r="I888" s="113"/>
      <c r="J888" s="155"/>
      <c r="K888" s="292"/>
    </row>
    <row r="889" spans="5:11" ht="15" thickBot="1" x14ac:dyDescent="0.35">
      <c r="E889"/>
      <c r="F889" s="365" t="s">
        <v>148</v>
      </c>
      <c r="G889" s="190">
        <v>4.88</v>
      </c>
      <c r="H889" s="191">
        <v>4.88</v>
      </c>
      <c r="I889" s="156">
        <v>550</v>
      </c>
      <c r="J889" s="133">
        <f>G889*I889/1000</f>
        <v>2.6840000000000002</v>
      </c>
      <c r="K889" s="292"/>
    </row>
    <row r="890" spans="5:11" x14ac:dyDescent="0.3">
      <c r="E890"/>
      <c r="F890" s="216"/>
      <c r="G890" s="119"/>
      <c r="H890" s="119"/>
      <c r="I890" s="113"/>
      <c r="J890" s="119"/>
      <c r="K890" s="292"/>
    </row>
    <row r="891" spans="5:11" x14ac:dyDescent="0.3">
      <c r="E891"/>
      <c r="F891" s="310"/>
      <c r="K891" s="293"/>
    </row>
    <row r="892" spans="5:11" ht="21" x14ac:dyDescent="0.3">
      <c r="E892"/>
      <c r="F892" s="337" t="s">
        <v>150</v>
      </c>
      <c r="G892" s="119"/>
      <c r="H892" s="119"/>
      <c r="I892" s="161"/>
      <c r="J892" s="129"/>
      <c r="K892" s="290">
        <f>J899+J901</f>
        <v>0.99250000000000005</v>
      </c>
    </row>
    <row r="893" spans="5:11" x14ac:dyDescent="0.3">
      <c r="E893"/>
      <c r="F893" s="338" t="s">
        <v>166</v>
      </c>
      <c r="G893" s="119"/>
      <c r="H893" s="119"/>
      <c r="I893" s="161"/>
      <c r="J893" s="121"/>
      <c r="K893" s="292"/>
    </row>
    <row r="894" spans="5:11" x14ac:dyDescent="0.3">
      <c r="E894"/>
      <c r="F894" s="216"/>
      <c r="G894" s="119"/>
      <c r="H894" s="119"/>
      <c r="I894" s="161"/>
      <c r="J894" s="121"/>
      <c r="K894" s="292"/>
    </row>
    <row r="895" spans="5:11" x14ac:dyDescent="0.3">
      <c r="E895"/>
      <c r="F895" s="339" t="s">
        <v>167</v>
      </c>
      <c r="G895" s="119"/>
      <c r="H895" s="119"/>
      <c r="I895" s="161"/>
      <c r="J895" s="121"/>
      <c r="K895" s="292"/>
    </row>
    <row r="896" spans="5:11" hidden="1" x14ac:dyDescent="0.3">
      <c r="E896"/>
      <c r="F896" s="340" t="s">
        <v>175</v>
      </c>
      <c r="G896" s="119"/>
      <c r="H896" s="119"/>
      <c r="I896" s="161"/>
      <c r="J896" s="121"/>
      <c r="K896" s="292"/>
    </row>
    <row r="897" spans="5:11" ht="15.6" x14ac:dyDescent="0.3">
      <c r="E897"/>
      <c r="F897" s="312" t="s">
        <v>152</v>
      </c>
      <c r="G897" s="119"/>
      <c r="H897" s="119"/>
      <c r="I897" s="161"/>
      <c r="J897" s="121"/>
      <c r="K897" s="292"/>
    </row>
    <row r="898" spans="5:11" ht="26.4" x14ac:dyDescent="0.3">
      <c r="E898"/>
      <c r="F898" s="341" t="s">
        <v>137</v>
      </c>
      <c r="G898" s="167" t="s">
        <v>138</v>
      </c>
      <c r="H898" s="167" t="s">
        <v>139</v>
      </c>
      <c r="I898" s="161"/>
      <c r="J898" s="121"/>
      <c r="K898" s="292"/>
    </row>
    <row r="899" spans="5:11" x14ac:dyDescent="0.3">
      <c r="E899"/>
      <c r="F899" s="342" t="s">
        <v>153</v>
      </c>
      <c r="G899" s="169">
        <v>0.5</v>
      </c>
      <c r="H899" s="169">
        <v>0.5</v>
      </c>
      <c r="I899" s="161" t="s">
        <v>425</v>
      </c>
      <c r="J899" s="129">
        <f>G899*I899/1000</f>
        <v>0.25</v>
      </c>
      <c r="K899" s="292"/>
    </row>
    <row r="900" spans="5:11" x14ac:dyDescent="0.3">
      <c r="E900"/>
      <c r="F900" s="342" t="s">
        <v>155</v>
      </c>
      <c r="G900" s="169">
        <v>54</v>
      </c>
      <c r="H900" s="169">
        <v>54</v>
      </c>
      <c r="I900" s="161"/>
      <c r="J900" s="121"/>
      <c r="K900" s="292"/>
    </row>
    <row r="901" spans="5:11" x14ac:dyDescent="0.3">
      <c r="E901"/>
      <c r="F901" s="342" t="s">
        <v>158</v>
      </c>
      <c r="G901" s="169">
        <v>13.5</v>
      </c>
      <c r="H901" s="169">
        <v>13.5</v>
      </c>
      <c r="I901" s="161" t="s">
        <v>419</v>
      </c>
      <c r="J901" s="129">
        <f>G901*I901/1000</f>
        <v>0.74250000000000005</v>
      </c>
      <c r="K901" s="292"/>
    </row>
    <row r="902" spans="5:11" x14ac:dyDescent="0.3">
      <c r="E902"/>
      <c r="F902" s="342" t="s">
        <v>155</v>
      </c>
      <c r="G902" s="169">
        <v>135</v>
      </c>
      <c r="H902" s="169">
        <v>135</v>
      </c>
      <c r="I902" s="161"/>
      <c r="J902" s="121"/>
      <c r="K902" s="292"/>
    </row>
    <row r="903" spans="5:11" x14ac:dyDescent="0.3">
      <c r="E903"/>
      <c r="F903" s="310"/>
      <c r="K903" s="293"/>
    </row>
    <row r="904" spans="5:11" x14ac:dyDescent="0.3">
      <c r="E904"/>
      <c r="F904" s="379"/>
      <c r="G904" s="5"/>
      <c r="H904" s="5"/>
      <c r="I904" s="218"/>
      <c r="J904" s="5"/>
      <c r="K904" s="300"/>
    </row>
    <row r="905" spans="5:11" ht="18" x14ac:dyDescent="0.35">
      <c r="E905"/>
      <c r="F905" s="380" t="s">
        <v>383</v>
      </c>
      <c r="I905" s="96"/>
      <c r="K905" s="290">
        <f>J907+J908+J909</f>
        <v>11.257400000000001</v>
      </c>
    </row>
    <row r="906" spans="5:11" hidden="1" x14ac:dyDescent="0.3">
      <c r="E906"/>
      <c r="F906" s="342"/>
      <c r="G906" s="169"/>
      <c r="H906" s="169"/>
      <c r="I906" s="120"/>
      <c r="J906" s="133"/>
      <c r="K906" s="292"/>
    </row>
    <row r="907" spans="5:11" x14ac:dyDescent="0.3">
      <c r="E907"/>
      <c r="F907" s="342" t="s">
        <v>184</v>
      </c>
      <c r="G907" s="137">
        <v>30</v>
      </c>
      <c r="H907" s="169">
        <v>30</v>
      </c>
      <c r="I907" s="161" t="s">
        <v>426</v>
      </c>
      <c r="J907" s="133">
        <f>G907*I907/1000</f>
        <v>1.6242000000000001</v>
      </c>
      <c r="K907" s="292"/>
    </row>
    <row r="908" spans="5:11" x14ac:dyDescent="0.3">
      <c r="E908"/>
      <c r="F908" s="342" t="s">
        <v>186</v>
      </c>
      <c r="G908" s="121">
        <v>5</v>
      </c>
      <c r="H908" s="169">
        <v>5</v>
      </c>
      <c r="I908" s="161" t="s">
        <v>422</v>
      </c>
      <c r="J908" s="133">
        <f>G908*I908/1000</f>
        <v>2.75</v>
      </c>
      <c r="K908" s="292"/>
    </row>
    <row r="909" spans="5:11" x14ac:dyDescent="0.3">
      <c r="E909"/>
      <c r="F909" s="342" t="s">
        <v>188</v>
      </c>
      <c r="G909" s="121">
        <v>16</v>
      </c>
      <c r="H909" s="169">
        <v>15</v>
      </c>
      <c r="I909" s="161" t="s">
        <v>423</v>
      </c>
      <c r="J909" s="133">
        <f>G909*I909/1000</f>
        <v>6.8831999999999995</v>
      </c>
      <c r="K909" s="292"/>
    </row>
    <row r="910" spans="5:11" x14ac:dyDescent="0.3">
      <c r="E910"/>
      <c r="K910" s="293"/>
    </row>
    <row r="911" spans="5:11" ht="16.2" thickBot="1" x14ac:dyDescent="0.35">
      <c r="E911"/>
      <c r="F911" s="319" t="s">
        <v>245</v>
      </c>
      <c r="K911" s="279">
        <f>J913+J914+J916+J917</f>
        <v>11.853</v>
      </c>
    </row>
    <row r="912" spans="5:11" ht="28.2" thickBot="1" x14ac:dyDescent="0.35">
      <c r="E912"/>
      <c r="F912" s="106" t="s">
        <v>137</v>
      </c>
      <c r="G912" s="106" t="s">
        <v>138</v>
      </c>
      <c r="H912" s="107" t="s">
        <v>139</v>
      </c>
    </row>
    <row r="913" spans="5:11" ht="15" thickBot="1" x14ac:dyDescent="0.35">
      <c r="E913"/>
      <c r="F913" s="383" t="s">
        <v>246</v>
      </c>
      <c r="G913" s="111">
        <v>67.8</v>
      </c>
      <c r="H913" s="112">
        <v>57.6</v>
      </c>
      <c r="I913">
        <v>90</v>
      </c>
      <c r="J913">
        <f>G913*I913/1000</f>
        <v>6.1020000000000003</v>
      </c>
    </row>
    <row r="914" spans="5:11" ht="15" thickBot="1" x14ac:dyDescent="0.35">
      <c r="E914"/>
      <c r="F914" s="383" t="s">
        <v>247</v>
      </c>
      <c r="G914" s="111">
        <v>52.6</v>
      </c>
      <c r="H914" s="112">
        <v>42</v>
      </c>
      <c r="I914">
        <v>85</v>
      </c>
      <c r="J914">
        <f t="shared" ref="J914" si="26">G914*I914/1000</f>
        <v>4.4710000000000001</v>
      </c>
    </row>
    <row r="915" spans="5:11" ht="15" thickBot="1" x14ac:dyDescent="0.35">
      <c r="E915"/>
      <c r="F915" s="383" t="s">
        <v>248</v>
      </c>
      <c r="G915" s="111">
        <v>18</v>
      </c>
      <c r="H915" s="112">
        <v>14.4</v>
      </c>
    </row>
    <row r="916" spans="5:11" ht="15" thickBot="1" x14ac:dyDescent="0.35">
      <c r="E916"/>
      <c r="F916" s="383" t="s">
        <v>249</v>
      </c>
      <c r="G916" s="111">
        <v>17.2</v>
      </c>
      <c r="H916" s="112">
        <v>14.4</v>
      </c>
      <c r="I916">
        <v>20</v>
      </c>
      <c r="J916">
        <f t="shared" ref="J916:J917" si="27">G916*I916/1000</f>
        <v>0.34399999999999997</v>
      </c>
    </row>
    <row r="917" spans="5:11" ht="15" thickBot="1" x14ac:dyDescent="0.35">
      <c r="E917"/>
      <c r="F917" s="383" t="s">
        <v>250</v>
      </c>
      <c r="G917" s="111">
        <v>7.2</v>
      </c>
      <c r="H917" s="112">
        <v>7.2</v>
      </c>
      <c r="I917">
        <v>130</v>
      </c>
      <c r="J917">
        <f t="shared" si="27"/>
        <v>0.93600000000000005</v>
      </c>
    </row>
    <row r="919" spans="5:11" ht="25.2" thickBot="1" x14ac:dyDescent="0.35">
      <c r="E919"/>
      <c r="F919" s="302" t="s">
        <v>354</v>
      </c>
      <c r="K919" s="298">
        <f>J921+J922+J924+J925+J926+J927+J928+J929</f>
        <v>6.2895000000000003</v>
      </c>
    </row>
    <row r="920" spans="5:11" ht="15" thickBot="1" x14ac:dyDescent="0.35">
      <c r="E920"/>
      <c r="F920" s="323" t="s">
        <v>137</v>
      </c>
      <c r="G920" s="249" t="s">
        <v>138</v>
      </c>
      <c r="H920" s="250" t="s">
        <v>139</v>
      </c>
      <c r="K920" s="293"/>
    </row>
    <row r="921" spans="5:11" ht="15" thickBot="1" x14ac:dyDescent="0.35">
      <c r="E921"/>
      <c r="F921" s="321" t="s">
        <v>355</v>
      </c>
      <c r="G921" s="251">
        <v>50</v>
      </c>
      <c r="H921" s="252">
        <v>40</v>
      </c>
      <c r="I921">
        <v>35</v>
      </c>
      <c r="J921">
        <f>G921*I921/1000</f>
        <v>1.75</v>
      </c>
      <c r="K921" s="293"/>
    </row>
    <row r="922" spans="5:11" ht="15" thickBot="1" x14ac:dyDescent="0.35">
      <c r="E922"/>
      <c r="F922" s="321" t="s">
        <v>289</v>
      </c>
      <c r="G922" s="251">
        <v>25</v>
      </c>
      <c r="H922" s="252">
        <v>20</v>
      </c>
      <c r="I922">
        <v>45</v>
      </c>
      <c r="J922">
        <f t="shared" ref="J922:J929" si="28">G922*I922/1000</f>
        <v>1.125</v>
      </c>
      <c r="K922" s="293"/>
    </row>
    <row r="923" spans="5:11" ht="29.4" hidden="1" thickBot="1" x14ac:dyDescent="0.35">
      <c r="E923"/>
      <c r="F923" s="321" t="s">
        <v>356</v>
      </c>
      <c r="G923" s="251">
        <v>21.5</v>
      </c>
      <c r="H923" s="252">
        <v>15</v>
      </c>
      <c r="J923">
        <f t="shared" si="28"/>
        <v>0</v>
      </c>
      <c r="K923" s="293"/>
    </row>
    <row r="924" spans="5:11" ht="15" thickBot="1" x14ac:dyDescent="0.35">
      <c r="E924"/>
      <c r="F924" s="321" t="s">
        <v>253</v>
      </c>
      <c r="G924" s="251">
        <v>26.8</v>
      </c>
      <c r="H924" s="252">
        <v>20</v>
      </c>
      <c r="I924">
        <v>35</v>
      </c>
      <c r="J924">
        <f t="shared" si="28"/>
        <v>0.93799999999999994</v>
      </c>
      <c r="K924" s="293"/>
    </row>
    <row r="925" spans="5:11" ht="15" thickBot="1" x14ac:dyDescent="0.35">
      <c r="E925"/>
      <c r="F925" s="321" t="s">
        <v>259</v>
      </c>
      <c r="G925" s="251">
        <v>15.8</v>
      </c>
      <c r="H925" s="252">
        <v>12.5</v>
      </c>
      <c r="I925">
        <v>30</v>
      </c>
      <c r="J925">
        <f t="shared" si="28"/>
        <v>0.47399999999999998</v>
      </c>
      <c r="K925" s="293"/>
    </row>
    <row r="926" spans="5:11" ht="15" thickBot="1" x14ac:dyDescent="0.35">
      <c r="E926"/>
      <c r="F926" s="321" t="s">
        <v>260</v>
      </c>
      <c r="G926" s="251">
        <v>12</v>
      </c>
      <c r="H926" s="252">
        <v>10</v>
      </c>
      <c r="I926">
        <v>20</v>
      </c>
      <c r="J926">
        <f t="shared" si="28"/>
        <v>0.24</v>
      </c>
      <c r="K926" s="293"/>
    </row>
    <row r="927" spans="5:11" ht="15" thickBot="1" x14ac:dyDescent="0.35">
      <c r="E927"/>
      <c r="F927" s="321" t="s">
        <v>250</v>
      </c>
      <c r="G927" s="251">
        <v>5</v>
      </c>
      <c r="H927" s="252">
        <v>5</v>
      </c>
      <c r="I927">
        <v>130</v>
      </c>
      <c r="J927">
        <f t="shared" si="28"/>
        <v>0.65</v>
      </c>
      <c r="K927" s="293"/>
    </row>
    <row r="928" spans="5:11" ht="15" thickBot="1" x14ac:dyDescent="0.35">
      <c r="E928"/>
      <c r="F928" s="321" t="s">
        <v>158</v>
      </c>
      <c r="G928" s="251">
        <v>2.5</v>
      </c>
      <c r="H928" s="252">
        <v>2.5</v>
      </c>
      <c r="I928">
        <v>55</v>
      </c>
      <c r="J928">
        <f t="shared" si="28"/>
        <v>0.13750000000000001</v>
      </c>
      <c r="K928" s="293"/>
    </row>
    <row r="929" spans="5:11" ht="15" thickBot="1" x14ac:dyDescent="0.35">
      <c r="E929"/>
      <c r="F929" s="321" t="s">
        <v>290</v>
      </c>
      <c r="G929" s="251">
        <v>7.5</v>
      </c>
      <c r="H929" s="252">
        <v>7.5</v>
      </c>
      <c r="I929">
        <v>130</v>
      </c>
      <c r="J929">
        <f t="shared" si="28"/>
        <v>0.97499999999999998</v>
      </c>
      <c r="K929" s="293"/>
    </row>
    <row r="930" spans="5:11" ht="15" thickBot="1" x14ac:dyDescent="0.35">
      <c r="E930"/>
      <c r="F930" s="321" t="s">
        <v>155</v>
      </c>
      <c r="G930" s="251">
        <v>200</v>
      </c>
      <c r="H930" s="252">
        <v>200</v>
      </c>
      <c r="K930" s="293"/>
    </row>
    <row r="931" spans="5:11" ht="15" thickBot="1" x14ac:dyDescent="0.35">
      <c r="E931"/>
      <c r="F931" s="321" t="s">
        <v>291</v>
      </c>
      <c r="G931" s="251">
        <v>200</v>
      </c>
      <c r="H931" s="252">
        <v>200</v>
      </c>
      <c r="K931" s="293"/>
    </row>
    <row r="933" spans="5:11" ht="24.6" x14ac:dyDescent="0.3">
      <c r="E933"/>
      <c r="F933" s="302" t="s">
        <v>333</v>
      </c>
      <c r="K933" s="279">
        <f>J936+J938+J939</f>
        <v>8.4210499999999993</v>
      </c>
    </row>
    <row r="934" spans="5:11" ht="15" thickBot="1" x14ac:dyDescent="0.35">
      <c r="E934"/>
      <c r="F934" s="322" t="s">
        <v>268</v>
      </c>
    </row>
    <row r="935" spans="5:11" ht="15" thickBot="1" x14ac:dyDescent="0.35">
      <c r="E935"/>
      <c r="F935" s="323" t="s">
        <v>137</v>
      </c>
      <c r="G935" s="249" t="s">
        <v>138</v>
      </c>
      <c r="H935" s="250" t="s">
        <v>139</v>
      </c>
    </row>
    <row r="936" spans="5:11" ht="15" thickBot="1" x14ac:dyDescent="0.35">
      <c r="E936"/>
      <c r="F936" s="321" t="s">
        <v>334</v>
      </c>
      <c r="G936" s="251">
        <v>63</v>
      </c>
      <c r="H936" s="252">
        <v>63</v>
      </c>
      <c r="I936">
        <v>58</v>
      </c>
      <c r="J936">
        <f>G936*I936/1000</f>
        <v>3.6539999999999999</v>
      </c>
    </row>
    <row r="937" spans="5:11" ht="15" thickBot="1" x14ac:dyDescent="0.35">
      <c r="E937"/>
      <c r="F937" s="321" t="s">
        <v>155</v>
      </c>
      <c r="G937" s="251">
        <v>378</v>
      </c>
      <c r="H937" s="252">
        <v>378</v>
      </c>
    </row>
    <row r="938" spans="5:11" ht="15" thickBot="1" x14ac:dyDescent="0.35">
      <c r="E938"/>
      <c r="F938" s="321" t="s">
        <v>265</v>
      </c>
      <c r="G938" s="251">
        <v>3.15</v>
      </c>
      <c r="H938" s="252">
        <v>3.15</v>
      </c>
      <c r="I938">
        <v>17</v>
      </c>
      <c r="J938">
        <f>G938*I938/1000</f>
        <v>5.355E-2</v>
      </c>
    </row>
    <row r="939" spans="5:11" ht="15" thickBot="1" x14ac:dyDescent="0.35">
      <c r="E939"/>
      <c r="F939" s="321" t="s">
        <v>148</v>
      </c>
      <c r="G939" s="251">
        <v>8.57</v>
      </c>
      <c r="H939" s="252">
        <v>8.57</v>
      </c>
      <c r="I939">
        <v>550</v>
      </c>
      <c r="J939">
        <f>G939*I939/1000</f>
        <v>4.7134999999999998</v>
      </c>
    </row>
    <row r="941" spans="5:11" ht="28.8" x14ac:dyDescent="0.3">
      <c r="E941"/>
      <c r="F941" s="353" t="s">
        <v>404</v>
      </c>
      <c r="K941" s="279">
        <f>J952+J957+J958+J960+J962</f>
        <v>40.205523000000007</v>
      </c>
    </row>
    <row r="942" spans="5:11" hidden="1" x14ac:dyDescent="0.3">
      <c r="E942"/>
      <c r="F942" s="354" t="s">
        <v>129</v>
      </c>
    </row>
    <row r="943" spans="5:11" hidden="1" x14ac:dyDescent="0.3">
      <c r="E943"/>
      <c r="K943"/>
    </row>
    <row r="944" spans="5:11" hidden="1" x14ac:dyDescent="0.3">
      <c r="E944"/>
      <c r="F944" s="325" t="s">
        <v>130</v>
      </c>
      <c r="K944"/>
    </row>
    <row r="945" spans="5:11" hidden="1" x14ac:dyDescent="0.3">
      <c r="E945"/>
      <c r="F945" s="328" t="s">
        <v>131</v>
      </c>
      <c r="K945"/>
    </row>
    <row r="946" spans="5:11" hidden="1" x14ac:dyDescent="0.3">
      <c r="E946"/>
      <c r="F946" s="328" t="s">
        <v>132</v>
      </c>
      <c r="K946"/>
    </row>
    <row r="947" spans="5:11" hidden="1" x14ac:dyDescent="0.3">
      <c r="E947"/>
      <c r="F947" s="354" t="s">
        <v>405</v>
      </c>
      <c r="K947"/>
    </row>
    <row r="948" spans="5:11" ht="15.6" thickBot="1" x14ac:dyDescent="0.35">
      <c r="E948"/>
      <c r="F948" s="355" t="s">
        <v>273</v>
      </c>
      <c r="K948"/>
    </row>
    <row r="949" spans="5:11" ht="28.2" thickBot="1" x14ac:dyDescent="0.35">
      <c r="E949"/>
      <c r="F949" s="320" t="s">
        <v>137</v>
      </c>
      <c r="G949" s="106" t="s">
        <v>138</v>
      </c>
      <c r="H949" s="107" t="s">
        <v>139</v>
      </c>
      <c r="K949"/>
    </row>
    <row r="950" spans="5:11" ht="15" thickBot="1" x14ac:dyDescent="0.35">
      <c r="E950"/>
      <c r="F950" s="321" t="s">
        <v>370</v>
      </c>
      <c r="G950" s="111">
        <v>123</v>
      </c>
      <c r="H950" s="112">
        <v>98.8</v>
      </c>
      <c r="K950"/>
    </row>
    <row r="951" spans="5:11" ht="15" thickBot="1" x14ac:dyDescent="0.35">
      <c r="E951"/>
      <c r="F951" s="321" t="s">
        <v>371</v>
      </c>
      <c r="G951" s="111">
        <v>159</v>
      </c>
      <c r="H951" s="112">
        <v>73.8</v>
      </c>
      <c r="K951"/>
    </row>
    <row r="952" spans="5:11" ht="15" thickBot="1" x14ac:dyDescent="0.35">
      <c r="E952"/>
      <c r="F952" s="321" t="s">
        <v>406</v>
      </c>
      <c r="G952" s="111">
        <v>126</v>
      </c>
      <c r="H952" s="112">
        <v>73.8</v>
      </c>
      <c r="I952">
        <v>270</v>
      </c>
      <c r="J952">
        <f>G952*I952/1000</f>
        <v>34.020000000000003</v>
      </c>
      <c r="K952"/>
    </row>
    <row r="953" spans="5:11" ht="15" hidden="1" thickBot="1" x14ac:dyDescent="0.35">
      <c r="E953"/>
      <c r="F953" s="321" t="s">
        <v>372</v>
      </c>
      <c r="G953" s="111">
        <v>106</v>
      </c>
      <c r="H953" s="301">
        <v>73.8</v>
      </c>
      <c r="K953"/>
    </row>
    <row r="954" spans="5:11" ht="15" hidden="1" thickBot="1" x14ac:dyDescent="0.35">
      <c r="E954"/>
      <c r="F954" s="321" t="s">
        <v>407</v>
      </c>
      <c r="G954" s="111">
        <v>105</v>
      </c>
      <c r="H954" s="301">
        <v>73.8</v>
      </c>
      <c r="K954"/>
    </row>
    <row r="955" spans="5:11" ht="15" hidden="1" thickBot="1" x14ac:dyDescent="0.35">
      <c r="E955"/>
      <c r="F955" s="321" t="s">
        <v>373</v>
      </c>
      <c r="G955" s="111">
        <v>75</v>
      </c>
      <c r="H955" s="301">
        <v>73.8</v>
      </c>
      <c r="K955"/>
    </row>
    <row r="956" spans="5:11" ht="29.4" thickBot="1" x14ac:dyDescent="0.35">
      <c r="E956"/>
      <c r="F956" s="330" t="s">
        <v>408</v>
      </c>
      <c r="G956" s="116" t="s">
        <v>147</v>
      </c>
      <c r="H956" s="258" t="s">
        <v>147</v>
      </c>
      <c r="K956"/>
    </row>
    <row r="957" spans="5:11" ht="29.4" thickBot="1" x14ac:dyDescent="0.35">
      <c r="E957"/>
      <c r="F957" s="321" t="s">
        <v>278</v>
      </c>
      <c r="G957" s="111">
        <v>18.8</v>
      </c>
      <c r="H957" s="112">
        <v>18.8</v>
      </c>
      <c r="I957">
        <v>45.54</v>
      </c>
      <c r="J957">
        <f t="shared" ref="J957:J962" si="29">G957*I957/1000</f>
        <v>0.85615200000000002</v>
      </c>
      <c r="K957"/>
    </row>
    <row r="958" spans="5:11" ht="29.4" thickBot="1" x14ac:dyDescent="0.35">
      <c r="E958"/>
      <c r="F958" s="321" t="s">
        <v>279</v>
      </c>
      <c r="G958" s="111">
        <v>26.3</v>
      </c>
      <c r="H958" s="112">
        <v>26.3</v>
      </c>
      <c r="I958">
        <v>48.17</v>
      </c>
      <c r="J958">
        <f t="shared" si="29"/>
        <v>1.2668710000000001</v>
      </c>
      <c r="K958"/>
    </row>
    <row r="959" spans="5:11" ht="15" thickBot="1" x14ac:dyDescent="0.35">
      <c r="E959"/>
      <c r="F959" s="321" t="s">
        <v>145</v>
      </c>
      <c r="G959" s="111">
        <v>26.3</v>
      </c>
      <c r="H959" s="112">
        <v>26.3</v>
      </c>
    </row>
    <row r="960" spans="5:11" ht="15" thickBot="1" x14ac:dyDescent="0.35">
      <c r="E960"/>
      <c r="F960" s="321" t="s">
        <v>280</v>
      </c>
      <c r="G960" s="111">
        <v>10</v>
      </c>
      <c r="H960" s="112">
        <v>10</v>
      </c>
      <c r="I960">
        <v>200</v>
      </c>
      <c r="J960">
        <f t="shared" si="29"/>
        <v>2</v>
      </c>
    </row>
    <row r="961" spans="5:11" ht="15" thickBot="1" x14ac:dyDescent="0.35">
      <c r="E961"/>
      <c r="F961" s="330" t="s">
        <v>281</v>
      </c>
      <c r="G961" s="116" t="s">
        <v>147</v>
      </c>
      <c r="H961" s="117">
        <v>125</v>
      </c>
    </row>
    <row r="962" spans="5:11" ht="15" thickBot="1" x14ac:dyDescent="0.35">
      <c r="E962"/>
      <c r="F962" s="321" t="s">
        <v>148</v>
      </c>
      <c r="G962" s="111">
        <v>3.75</v>
      </c>
      <c r="H962" s="112">
        <v>3.75</v>
      </c>
      <c r="I962">
        <v>550</v>
      </c>
      <c r="J962">
        <f t="shared" si="29"/>
        <v>2.0625</v>
      </c>
    </row>
    <row r="964" spans="5:11" ht="25.2" thickBot="1" x14ac:dyDescent="0.35">
      <c r="E964"/>
      <c r="F964" s="302" t="s">
        <v>299</v>
      </c>
      <c r="K964" s="279">
        <f>J966+J967+J969</f>
        <v>2.9502000000000002</v>
      </c>
    </row>
    <row r="965" spans="5:11" ht="15" thickBot="1" x14ac:dyDescent="0.35">
      <c r="E965"/>
      <c r="F965" s="323" t="s">
        <v>137</v>
      </c>
      <c r="G965" s="249" t="s">
        <v>138</v>
      </c>
      <c r="H965" s="250" t="s">
        <v>139</v>
      </c>
    </row>
    <row r="966" spans="5:11" ht="15" thickBot="1" x14ac:dyDescent="0.35">
      <c r="E966"/>
      <c r="F966" s="321" t="s">
        <v>300</v>
      </c>
      <c r="G966" s="251">
        <v>20</v>
      </c>
      <c r="H966" s="252">
        <v>50</v>
      </c>
      <c r="I966">
        <v>97.51</v>
      </c>
      <c r="J966">
        <f>G966*I966/1000</f>
        <v>1.9502000000000002</v>
      </c>
    </row>
    <row r="967" spans="5:11" ht="15" thickBot="1" x14ac:dyDescent="0.35">
      <c r="E967"/>
      <c r="F967" s="321" t="s">
        <v>158</v>
      </c>
      <c r="G967" s="251">
        <v>16</v>
      </c>
      <c r="H967" s="252">
        <v>16</v>
      </c>
      <c r="I967">
        <v>55</v>
      </c>
      <c r="J967">
        <f>G967*I967/1000</f>
        <v>0.88</v>
      </c>
    </row>
    <row r="968" spans="5:11" ht="23.4" thickBot="1" x14ac:dyDescent="0.35">
      <c r="E968"/>
      <c r="F968" s="326" t="s">
        <v>307</v>
      </c>
      <c r="G968" s="270">
        <v>11</v>
      </c>
      <c r="H968" s="257">
        <v>11</v>
      </c>
    </row>
    <row r="969" spans="5:11" ht="15" thickBot="1" x14ac:dyDescent="0.35">
      <c r="E969"/>
      <c r="F969" s="321" t="s">
        <v>308</v>
      </c>
      <c r="G969" s="251">
        <v>0.2</v>
      </c>
      <c r="H969" s="252">
        <v>0.2</v>
      </c>
      <c r="I969">
        <v>600</v>
      </c>
      <c r="J969">
        <f>G969*I969/1000</f>
        <v>0.12</v>
      </c>
    </row>
    <row r="970" spans="5:11" ht="15" thickBot="1" x14ac:dyDescent="0.35">
      <c r="E970"/>
      <c r="F970" s="321" t="s">
        <v>155</v>
      </c>
      <c r="G970" s="251">
        <v>203</v>
      </c>
      <c r="H970" s="252">
        <v>203</v>
      </c>
    </row>
    <row r="972" spans="5:11" x14ac:dyDescent="0.3">
      <c r="E972"/>
      <c r="F972" s="303" t="s">
        <v>14</v>
      </c>
      <c r="G972">
        <v>80</v>
      </c>
      <c r="I972">
        <v>29.72</v>
      </c>
      <c r="K972" s="279">
        <f>G972*I972/1000</f>
        <v>2.3775999999999997</v>
      </c>
    </row>
    <row r="974" spans="5:11" x14ac:dyDescent="0.3">
      <c r="E974"/>
      <c r="F974" s="336" t="s">
        <v>367</v>
      </c>
      <c r="G974">
        <v>250</v>
      </c>
      <c r="I974">
        <v>150</v>
      </c>
      <c r="K974" s="279">
        <f>G974*I974/1000</f>
        <v>37.5</v>
      </c>
    </row>
    <row r="975" spans="5:11" x14ac:dyDescent="0.3">
      <c r="F975" s="336"/>
      <c r="G975" s="381"/>
      <c r="K975" s="382">
        <f>G975*I975/1000</f>
        <v>0</v>
      </c>
    </row>
    <row r="984" spans="9:9" x14ac:dyDescent="0.3">
      <c r="I984" t="s">
        <v>427</v>
      </c>
    </row>
  </sheetData>
  <mergeCells count="35">
    <mergeCell ref="E817:F817"/>
    <mergeCell ref="E811:F811"/>
    <mergeCell ref="E812:F812"/>
    <mergeCell ref="E813:F813"/>
    <mergeCell ref="E814:F814"/>
    <mergeCell ref="E815:F815"/>
    <mergeCell ref="E816:F816"/>
    <mergeCell ref="E768:F768"/>
    <mergeCell ref="E769:F769"/>
    <mergeCell ref="E808:E810"/>
    <mergeCell ref="F808:G810"/>
    <mergeCell ref="H808:I808"/>
    <mergeCell ref="H809:I809"/>
    <mergeCell ref="H810:I810"/>
    <mergeCell ref="E767:F767"/>
    <mergeCell ref="E177:F177"/>
    <mergeCell ref="E178:F178"/>
    <mergeCell ref="E179:F179"/>
    <mergeCell ref="F397:J397"/>
    <mergeCell ref="F404:J404"/>
    <mergeCell ref="G430:H430"/>
    <mergeCell ref="G431:H431"/>
    <mergeCell ref="F630:J630"/>
    <mergeCell ref="G732:H732"/>
    <mergeCell ref="G733:H733"/>
    <mergeCell ref="E766:F766"/>
    <mergeCell ref="F276:F278"/>
    <mergeCell ref="G276:H276"/>
    <mergeCell ref="G277:H277"/>
    <mergeCell ref="E176:F176"/>
    <mergeCell ref="F17:J17"/>
    <mergeCell ref="F24:J24"/>
    <mergeCell ref="F134:J134"/>
    <mergeCell ref="G144:H144"/>
    <mergeCell ref="G145:H145"/>
  </mergeCells>
  <hyperlinks>
    <hyperlink ref="F7" r:id="rId1" tooltip="Открыть страницу о продукте" display="https://pbprog.ru/tk/pi-1651"/>
    <hyperlink ref="F8" r:id="rId2" tooltip="Открыть страницу о продукте" display="https://pbprog.ru/tk/pi-484"/>
    <hyperlink ref="F9" r:id="rId3" tooltip="Открыть страницу о продукте" display="https://pbprog.ru/tk/pi-1183"/>
    <hyperlink ref="F10" r:id="rId4" tooltip="Открыть страницу о продукте" display="https://pbprog.ru/tk/pi-39"/>
    <hyperlink ref="F12" r:id="rId5" tooltip="Открыть страницу о продукте" display="https://pbprog.ru/tk/pi-1647"/>
    <hyperlink ref="F14" r:id="rId6" tooltip="Открыть страницу о продукте" display="https://pbprog.ru/tk/pi-1647"/>
    <hyperlink ref="F20" r:id="rId7" tooltip="Открыть страницу о продукте" display="https://pbprog.ru/tk/pi-698"/>
    <hyperlink ref="F21" r:id="rId8" tooltip="Открыть страницу о продукте" display="https://pbprog.ru/tk/pi-39"/>
    <hyperlink ref="F27" r:id="rId9" tooltip="Открыть рецептуру блюда" display="https://pbprog.ru/tk/tu-496"/>
    <hyperlink ref="F28" r:id="rId10" tooltip="Открыть страницу о продукте" display="https://pbprog.ru/tk/pi-1653"/>
    <hyperlink ref="F29" r:id="rId11" tooltip="Открыть страницу о продукте" display="https://pbprog.ru/tk/pi-147"/>
    <hyperlink ref="F30" r:id="rId12" tooltip="Открыть страницу о продукте" display="https://pbprog.ru/tk/pi-39"/>
    <hyperlink ref="F45" r:id="rId13" tooltip="Открыть страницу о продукте" display="https://pbprog.ru/tk/pi-102"/>
    <hyperlink ref="F46" r:id="rId14" tooltip="Открыть страницу о продукте" display="https://pbprog.ru/tk/pi-794"/>
    <hyperlink ref="F47" r:id="rId15" tooltip="Открыть страницу о продукте" display="https://pbprog.ru/tk/pi-1742"/>
    <hyperlink ref="F48" r:id="rId16" tooltip="Открыть страницу о продукте" display="https://pbprog.ru/tk/pi-1671"/>
    <hyperlink ref="F49" r:id="rId17" tooltip="Открыть рецептуру блюда" display="https://pbprog.ru/tk/tu-257"/>
    <hyperlink ref="F50" r:id="rId18" tooltip="Открыть страницу о продукте" display="https://pbprog.ru/tk/pi-791"/>
    <hyperlink ref="F51" r:id="rId19" tooltip="Открыть страницу о продукте" display="https://pbprog.ru/tk/pi-1179"/>
    <hyperlink ref="F52" r:id="rId20" tooltip="Открыть страницу о продукте" display="https://pbprog.ru/tk/pi-153"/>
    <hyperlink ref="F53" r:id="rId21" tooltip="Открыть страницу о продукте" display="https://pbprog.ru/tk/pi-1181"/>
    <hyperlink ref="F54" r:id="rId22" tooltip="Открыть рецептуру блюда" display="https://pbprog.ru/tk/tu-43"/>
    <hyperlink ref="F55" r:id="rId23" tooltip="Открыть страницу о продукте" display="https://pbprog.ru/tk/pi-1666"/>
    <hyperlink ref="F56" r:id="rId24" tooltip="Открыть страницу о продукте" display="https://pbprog.ru/tk/pi-1636"/>
    <hyperlink ref="F57" r:id="rId25" tooltip="Открыть страницу о продукте" display="https://pbprog.ru/tk/pi-39"/>
    <hyperlink ref="F58" r:id="rId26" tooltip="Открыть страницу о продукте" display="https://pbprog.ru/tk/pi-1741"/>
    <hyperlink ref="F59" r:id="rId27" tooltip="Открыть страницу о продукте" display="https://pbprog.ru/tk/pi-327"/>
    <hyperlink ref="F65" r:id="rId28" display="javascript:void(0);"/>
    <hyperlink ref="F68" r:id="rId29" tooltip="Открыть страницу о продукте" display="https://pbprog.ru/tk/pi-1204"/>
    <hyperlink ref="F69" r:id="rId30" tooltip="Открыть страницу о продукте" display="https://pbprog.ru/tk/pi-39"/>
    <hyperlink ref="F71" r:id="rId31" tooltip="Открыть страницу о продукте" display="https://pbprog.ru/tk/pi-1647"/>
    <hyperlink ref="F77" r:id="rId32" display="javascript:void(0);"/>
    <hyperlink ref="F80" r:id="rId33" tooltip="Открыть страницу о продукте" display="https://pbprog.ru/tk/pi-44"/>
    <hyperlink ref="F81" r:id="rId34" tooltip="Открыть страницу о продукте" display="https://pbprog.ru/tk/pi-981"/>
    <hyperlink ref="F82" r:id="rId35" tooltip="Открыть страницу о продукте" display="https://pbprog.ru/tk/pi-345"/>
    <hyperlink ref="F84" r:id="rId36" tooltip="Открыть страницу о продукте" display="https://pbprog.ru/tk/pi-804"/>
    <hyperlink ref="F85" r:id="rId37" tooltip="Открыть страницу о продукте" display="https://pbprog.ru/tk/pi-187"/>
    <hyperlink ref="F86" r:id="rId38" tooltip="Открыть страницу о продукте" display="https://pbprog.ru/tk/pi-39"/>
    <hyperlink ref="F87" r:id="rId39" tooltip="Открыть страницу о продукте" display="https://pbprog.ru/tk/pi-1641"/>
    <hyperlink ref="F89" r:id="rId40" tooltip="Открыть страницу о продукте" display="https://pbprog.ru/tk/pi-1647"/>
    <hyperlink ref="F124" r:id="rId41" display="javascript:void(0);"/>
    <hyperlink ref="F128" r:id="rId42" tooltip="Открыть страницу о продукте" display="https://pbprog.ru/tk/pi-698"/>
    <hyperlink ref="F129" r:id="rId43" tooltip="Открыть страницу о продукте" display="https://pbprog.ru/tk/pi-39"/>
    <hyperlink ref="F130" r:id="rId44" tooltip="Открыть страницу о продукте" display="https://pbprog.ru/tk/pi-1653"/>
    <hyperlink ref="F131" r:id="rId45" tooltip="Открыть страницу о продукте" display="https://pbprog.ru/tk/pi-39"/>
    <hyperlink ref="F137" r:id="rId46" tooltip="Открыть страницу о продукте" display="https://pbprog.ru/tk/pi-1647"/>
    <hyperlink ref="F138" r:id="rId47" tooltip="Открыть страницу о продукте" display="https://pbprog.ru/tk/pi-1753"/>
    <hyperlink ref="F139" r:id="rId48" tooltip="Открыть страницу о продукте" display="https://pbprog.ru/tk/pi-805"/>
    <hyperlink ref="F140" r:id="rId49" tooltip="Открыть страницу о продукте" display="https://pbprog.ru/tk/pi-369"/>
    <hyperlink ref="F155" r:id="rId50" display="javascript:void(0);"/>
    <hyperlink ref="F158" r:id="rId51" tooltip="Открыть страницу о продукте" display="https://pbprog.ru/tk/pi-95"/>
    <hyperlink ref="F159" r:id="rId52" tooltip="Открыть страницу о продукте" display="https://pbprog.ru/tk/pi-102"/>
    <hyperlink ref="F160" r:id="rId53" tooltip="Открыть страницу о продукте" display="https://pbprog.ru/tk/pi-1179"/>
    <hyperlink ref="F161" r:id="rId54" tooltip="Открыть страницу о продукте" display="https://pbprog.ru/tk/pi-153"/>
    <hyperlink ref="F162" r:id="rId55" tooltip="Открыть страницу о продукте" display="https://pbprog.ru/tk/pi-1642"/>
    <hyperlink ref="F163" r:id="rId56" tooltip="Открыть страницу о продукте" display="https://pbprog.ru/tk/pi-1181"/>
    <hyperlink ref="F164" r:id="rId57" tooltip="Открыть страницу о продукте" display="https://pbprog.ru/tk/pi-1637"/>
    <hyperlink ref="F165" r:id="rId58" tooltip="Открыть страницу о продукте" display="https://pbprog.ru/tk/pi-1636"/>
    <hyperlink ref="F166" r:id="rId59" tooltip="Открыть страницу о продукте" display="https://pbprog.ru/tk/pi-39"/>
    <hyperlink ref="F170" r:id="rId60" tooltip="Открыть страницу о продукте" display="https://pbprog.ru/databases/foodstuffsschp/4/152.php"/>
    <hyperlink ref="F171" r:id="rId61" tooltip="Открыть страницу о продукте" display="https://pbprog.ru/databases/foodstuffsschp/4/152.php"/>
    <hyperlink ref="F172" r:id="rId62" tooltip="Открыть страницу о продукте" display="https://pbprog.ru/databases/foodstuffsschp/10/8.php"/>
    <hyperlink ref="F174" r:id="rId63" tooltip="Открыть страницу о продукте" display="https://pbprog.ru/databases/foodstuffsschp/12/314.php"/>
    <hyperlink ref="F175" r:id="rId64" tooltip="Открыть страницу о продукте" display="https://pbprog.ru/databases/foodstuffsschp/12/5.php"/>
    <hyperlink ref="E176" r:id="rId65" tooltip="Открыть страницу о продукте" display="https://pbprog.ru/databases/foodstuffsschp/9/19.php"/>
    <hyperlink ref="E177" r:id="rId66" tooltip="Открыть страницу о продукте" display="https://pbprog.ru/databases/foodstuffsschp/10/8.php"/>
    <hyperlink ref="E178" r:id="rId67" tooltip="Открыть страницу о продукте" display="https://pbprog.ru/databases/foodstuffsschp/13/118.php"/>
    <hyperlink ref="F183" r:id="rId68" tooltip="Открыть страницу о продукте" display="https://pbprog.ru/tk/pi-1643"/>
    <hyperlink ref="F184" r:id="rId69" tooltip="Открыть страницу о продукте" display="https://pbprog.ru/tk/pi-396"/>
    <hyperlink ref="F185" r:id="rId70" tooltip="Открыть страницу о продукте" display="https://pbprog.ru/tk/pi-61"/>
    <hyperlink ref="F186" r:id="rId71" tooltip="Открыть страницу о продукте" display="https://pbprog.ru/tk/pi-139"/>
    <hyperlink ref="F187" r:id="rId72" tooltip="Открыть страницу о продукте" display="https://pbprog.ru/tk/pi-689"/>
    <hyperlink ref="F188" r:id="rId73" tooltip="Открыть страницу о продукте" display="https://pbprog.ru/tk/pi-78"/>
    <hyperlink ref="F190" r:id="rId74" tooltip="Открыть страницу о продукте" display="https://pbprog.ru/tk/pi-1653"/>
    <hyperlink ref="F192" r:id="rId75" tooltip="Открыть страницу о продукте" display="https://pbprog.ru/tk/pi-148"/>
    <hyperlink ref="F193" r:id="rId76" tooltip="Открыть страницу о продукте" display="https://pbprog.ru/tk/pi-39"/>
    <hyperlink ref="F204" r:id="rId77" display="javascript:void(0);"/>
    <hyperlink ref="F211" r:id="rId78" tooltip="Открыть страницу о продукте" display="https://pbprog.ru/tk/pi-253"/>
    <hyperlink ref="F212" r:id="rId79" tooltip="Открыть страницу о продукте" display="https://pbprog.ru/tk/pi-1651"/>
    <hyperlink ref="F213" r:id="rId80" tooltip="Открыть страницу о продукте" display="https://pbprog.ru/tk/pi-1159"/>
    <hyperlink ref="F214" r:id="rId81" tooltip="Открыть страницу о продукте" display="https://pbprog.ru/tk/pi-39"/>
    <hyperlink ref="F215" r:id="rId82" tooltip="Открыть страницу о продукте" display="https://pbprog.ru/tk/pi-1275"/>
    <hyperlink ref="F216" r:id="rId83" tooltip="Открыть страницу о продукте" display="https://pbprog.ru/tk/pi-1653"/>
    <hyperlink ref="F217" r:id="rId84" tooltip="Открыть страницу о продукте" display="https://pbprog.ru/tk/pi-327"/>
    <hyperlink ref="F218" r:id="rId85" tooltip="Открыть страницу о продукте" display="https://pbprog.ru/tk/pi-244"/>
    <hyperlink ref="F220" r:id="rId86" tooltip="Открыть страницу о продукте" display="https://pbprog.ru/tk/pi-1639"/>
    <hyperlink ref="F102" r:id="rId87" display="javascript:void(0);"/>
    <hyperlink ref="F108" r:id="rId88" tooltip="Открыть страницу о продукте" display="https://pbprog.ru/tk/pi-1620"/>
    <hyperlink ref="F109" r:id="rId89" tooltip="Открыть страницу о продукте" display="https://pbprog.ru/tk/pi-166"/>
    <hyperlink ref="F110" r:id="rId90" tooltip="Открыть страницу о продукте" display="https://pbprog.ru/tk/pi-39"/>
    <hyperlink ref="F111" r:id="rId91" tooltip="Открыть страницу о продукте" display="https://pbprog.ru/tk/pi-1159"/>
    <hyperlink ref="F112" r:id="rId92" tooltip="Открыть страницу о продукте" display="https://pbprog.ru/tk/pi-1651"/>
    <hyperlink ref="F113" r:id="rId93" tooltip="Открыть страницу о продукте" display="https://pbprog.ru/tk/pi-1653"/>
    <hyperlink ref="F114" r:id="rId94" tooltip="Открыть страницу о продукте" display="https://pbprog.ru/tk/pi-1335"/>
    <hyperlink ref="F115" r:id="rId95" tooltip="Открыть страницу о продукте" display="https://pbprog.ru/tk/pi-471"/>
    <hyperlink ref="F116" r:id="rId96" tooltip="Открыть страницу о продукте" display="https://pbprog.ru/tk/pi-1647"/>
    <hyperlink ref="F224" r:id="rId97" tooltip="Открыть страницу о продукте" display="https://pbprog.ru/tk/pi-1800"/>
    <hyperlink ref="F228" r:id="rId98" tooltip="Открыть страницу о продукте" display="https://pbprog.ru/tk/pi-244"/>
    <hyperlink ref="F229" r:id="rId99" tooltip="Открыть рецептуру блюда" display="https://pbprog.ru/tk/t1-35"/>
    <hyperlink ref="F230" r:id="rId100" tooltip="Открыть страницу о продукте" display="https://pbprog.ru/tk/pi-39"/>
    <hyperlink ref="F231" r:id="rId101" tooltip="Открыть страницу о продукте" display="https://pbprog.ru/tk/pi-102"/>
    <hyperlink ref="F232" r:id="rId102" tooltip="Открыть страницу о продукте" display="https://pbprog.ru/tk/pi-229"/>
    <hyperlink ref="F233" r:id="rId103" tooltip="Открыть страницу о продукте" display="https://pbprog.ru/tk/pi-206"/>
    <hyperlink ref="F234" r:id="rId104" tooltip="Открыть страницу о продукте" display="https://pbprog.ru/tk/pi-480"/>
    <hyperlink ref="F235" r:id="rId105" tooltip="Открыть страницу о продукте" display="https://pbprog.ru/tk/pi-166"/>
    <hyperlink ref="F236" r:id="rId106" tooltip="Открыть страницу о продукте" display="https://pbprog.ru/tk/pi-265"/>
    <hyperlink ref="F237" r:id="rId107" tooltip="Открыть страницу о продукте" display="https://pbprog.ru/tk/pi-256"/>
    <hyperlink ref="F238" r:id="rId108" tooltip="Открыть страницу о продукте" display="https://pbprog.ru/tk/pi-42"/>
    <hyperlink ref="F239" r:id="rId109" tooltip="Открыть страницу о продукте" display="https://pbprog.ru/tk/pi-964"/>
    <hyperlink ref="F240" r:id="rId110" tooltip="Открыть страницу о продукте" display="https://pbprog.ru/tk/pi-153"/>
    <hyperlink ref="F246" r:id="rId111" tooltip="Открыть страницу о продукте" display="https://pbprog.ru/tk/pi-1219"/>
    <hyperlink ref="F247" r:id="rId112" tooltip="Открыть страницу о продукте" display="https://pbprog.ru/tk/pi-39"/>
    <hyperlink ref="F248" r:id="rId113" tooltip="Открыть страницу о продукте" display="https://pbprog.ru/tk/pi-327"/>
    <hyperlink ref="F249" r:id="rId114" tooltip="Открыть страницу о продукте" display="https://pbprog.ru/tk/pi-1647"/>
    <hyperlink ref="F256" r:id="rId115" display="javascript:void(0);"/>
    <hyperlink ref="F261" r:id="rId116" tooltip="Открыть страницу о продукте" display="https://pbprog.ru/tk/pi-562"/>
    <hyperlink ref="F262" r:id="rId117" tooltip="Открыть страницу о продукте" display="https://pbprog.ru/tk/pi-561"/>
    <hyperlink ref="F263" r:id="rId118" tooltip="Открыть страницу о продукте" display="https://pbprog.ru/tk/pi-563"/>
    <hyperlink ref="F264" r:id="rId119" tooltip="Открыть страницу о продукте" display="https://pbprog.ru/tk/pi-564"/>
    <hyperlink ref="F265" r:id="rId120" tooltip="Открыть страницу о продукте" display="https://pbprog.ru/tk/pi-565"/>
    <hyperlink ref="F266" r:id="rId121" tooltip="Открыть страницу о продукте" display="https://pbprog.ru/tk/pi-571"/>
    <hyperlink ref="F267" r:id="rId122" tooltip="Открыть страницу о продукте" display="https://pbprog.ru/tk/pi-573"/>
    <hyperlink ref="F268" r:id="rId123" tooltip="Открыть страницу о продукте" display="https://pbprog.ru/tk/pi-1181"/>
    <hyperlink ref="F269" r:id="rId124" tooltip="Открыть страницу о продукте" display="https://pbprog.ru/tk/pi-153"/>
    <hyperlink ref="F270" r:id="rId125" tooltip="Открыть страницу о продукте" display="https://pbprog.ru/tk/pi-1642"/>
    <hyperlink ref="F271" r:id="rId126" tooltip="Открыть страницу о продукте" display="https://pbprog.ru/tk/pi-1182"/>
    <hyperlink ref="F297" r:id="rId127" display="javascript:void(0);"/>
    <hyperlink ref="F300" r:id="rId128" tooltip="Открыть страницу о продукте" display="https://pbprog.ru/tk/pi-166"/>
    <hyperlink ref="F301" r:id="rId129" tooltip="Открыть страницу о продукте" display="https://pbprog.ru/tk/pi-1183"/>
    <hyperlink ref="F302" r:id="rId130" tooltip="Открыть страницу о продукте" display="https://pbprog.ru/tk/pi-39"/>
    <hyperlink ref="F303" r:id="rId131" tooltip="Открыть страницу о продукте" display="https://pbprog.ru/tk/pi-1653"/>
    <hyperlink ref="F305" r:id="rId132" tooltip="Открыть страницу о продукте" display="https://pbprog.ru/tk/pi-1647"/>
    <hyperlink ref="F310" r:id="rId133" display="javascript:void(0);"/>
    <hyperlink ref="F314" r:id="rId134" tooltip="Открыть страницу о продукте" display="https://pbprog.ru/tk/pi-698"/>
    <hyperlink ref="F315" r:id="rId135" tooltip="Открыть страницу о продукте" display="https://pbprog.ru/tk/pi-39"/>
    <hyperlink ref="F316" r:id="rId136" tooltip="Открыть страницу о продукте" display="https://pbprog.ru/tk/pi-1653"/>
    <hyperlink ref="F317" r:id="rId137" tooltip="Открыть страницу о продукте" display="https://pbprog.ru/tk/pi-39"/>
    <hyperlink ref="F336" r:id="rId138" tooltip="Открыть страницу о продукте" display="https://pbprog.ru/tk/pi-102"/>
    <hyperlink ref="F337" r:id="rId139" tooltip="Открыть страницу о продукте" display="https://pbprog.ru/tk/pi-794"/>
    <hyperlink ref="F338" r:id="rId140" tooltip="Открыть страницу о продукте" display="https://pbprog.ru/tk/pi-1742"/>
    <hyperlink ref="F339" r:id="rId141" tooltip="Открыть страницу о продукте" display="https://pbprog.ru/tk/pi-1671"/>
    <hyperlink ref="F340" r:id="rId142" tooltip="Открыть рецептуру блюда" display="https://pbprog.ru/tk/tu-257"/>
    <hyperlink ref="F341" r:id="rId143" tooltip="Открыть страницу о продукте" display="https://pbprog.ru/tk/pi-791"/>
    <hyperlink ref="F342" r:id="rId144" tooltip="Открыть страницу о продукте" display="https://pbprog.ru/tk/pi-1179"/>
    <hyperlink ref="F343" r:id="rId145" tooltip="Открыть страницу о продукте" display="https://pbprog.ru/tk/pi-153"/>
    <hyperlink ref="F344" r:id="rId146" tooltip="Открыть страницу о продукте" display="https://pbprog.ru/tk/pi-1181"/>
    <hyperlink ref="F345" r:id="rId147" tooltip="Открыть рецептуру блюда" display="https://pbprog.ru/tk/tu-43"/>
    <hyperlink ref="F346" r:id="rId148" tooltip="Открыть страницу о продукте" display="https://pbprog.ru/tk/pi-1666"/>
    <hyperlink ref="F347" r:id="rId149" tooltip="Открыть страницу о продукте" display="https://pbprog.ru/tk/pi-1636"/>
    <hyperlink ref="F348" r:id="rId150" tooltip="Открыть страницу о продукте" display="https://pbprog.ru/tk/pi-39"/>
    <hyperlink ref="F349" r:id="rId151" tooltip="Открыть страницу о продукте" display="https://pbprog.ru/tk/pi-1741"/>
    <hyperlink ref="F350" r:id="rId152" tooltip="Открыть страницу о продукте" display="https://pbprog.ru/tk/pi-327"/>
    <hyperlink ref="F354" r:id="rId153" tooltip="Открыть страницу о продукте" display="https://pbprog.ru/tk/pi-102"/>
    <hyperlink ref="F355" r:id="rId154" tooltip="Открыть страницу о продукте" display="https://pbprog.ru/tk/pi-187"/>
    <hyperlink ref="F358" r:id="rId155" tooltip="Открыть страницу о продукте" display="https://pbprog.ru/tk/pi-1647"/>
    <hyperlink ref="F363" r:id="rId156" tooltip="Открыть страницу о продукте" display="https://pbprog.ru/tk/pi-176"/>
    <hyperlink ref="F364" r:id="rId157" tooltip="Открыть страницу о продукте" display="https://pbprog.ru/tk/pi-39"/>
    <hyperlink ref="F365" r:id="rId158" tooltip="Открыть страницу о продукте" display="https://pbprog.ru/tk/pi-964"/>
    <hyperlink ref="F366" r:id="rId159" tooltip="Открыть страницу о продукте" display="https://pbprog.ru/tk/pi-153"/>
    <hyperlink ref="F367" r:id="rId160" tooltip="Открыть страницу о продукте" display="https://pbprog.ru/tk/pi-244"/>
    <hyperlink ref="F368" r:id="rId161" tooltip="Открыть страницу о продукте" display="https://pbprog.ru/tk/pi-1653"/>
    <hyperlink ref="F369" r:id="rId162" tooltip="Открыть страницу о продукте" display="https://pbprog.ru/tk/pi-1184"/>
    <hyperlink ref="F383" r:id="rId163" display="javascript:void(0);"/>
    <hyperlink ref="F388" r:id="rId164" tooltip="Открыть страницу о продукте" display="https://pbprog.ru/tk/pi-266"/>
    <hyperlink ref="F389" r:id="rId165" tooltip="Открыть страницу о продукте" display="https://pbprog.ru/tk/pi-1183"/>
    <hyperlink ref="F390" r:id="rId166" tooltip="Открыть страницу о продукте" display="https://pbprog.ru/tk/pi-39"/>
    <hyperlink ref="F391" r:id="rId167" tooltip="Открыть страницу о продукте" display="https://pbprog.ru/tk/pi-1653"/>
    <hyperlink ref="F392" r:id="rId168" tooltip="Открыть страницу о продукте" display="https://pbprog.ru/tk/pi-1184"/>
    <hyperlink ref="F394" r:id="rId169" tooltip="Открыть страницу о продукте" display="https://pbprog.ru/tk/pi-1647"/>
    <hyperlink ref="F400" r:id="rId170" tooltip="Открыть страницу о продукте" display="https://pbprog.ru/tk/pi-698"/>
    <hyperlink ref="F401" r:id="rId171" tooltip="Открыть страницу о продукте" display="https://pbprog.ru/tk/pi-39"/>
    <hyperlink ref="F407" r:id="rId172" tooltip="Открыть рецептуру блюда" display="https://pbprog.ru/tk/tu-496"/>
    <hyperlink ref="F408" r:id="rId173" tooltip="Открыть страницу о продукте" display="https://pbprog.ru/tk/pi-1653"/>
    <hyperlink ref="F409" r:id="rId174" tooltip="Открыть страницу о продукте" display="https://pbprog.ru/tk/pi-147"/>
    <hyperlink ref="F410" r:id="rId175" tooltip="Открыть страницу о продукте" display="https://pbprog.ru/tk/pi-39"/>
    <hyperlink ref="F415" r:id="rId176" display="javascript:void(0);"/>
    <hyperlink ref="F423" r:id="rId177" tooltip="Открыть страницу о продукте" display="https://pbprog.ru/tk/pi-1647"/>
    <hyperlink ref="F424" r:id="rId178" tooltip="Открыть страницу о продукте" display="https://pbprog.ru/tk/pi-1753"/>
    <hyperlink ref="F425" r:id="rId179" tooltip="Открыть страницу о продукте" display="https://pbprog.ru/tk/pi-805"/>
    <hyperlink ref="F426" r:id="rId180" tooltip="Открыть страницу о продукте" display="https://pbprog.ru/tk/pi-369"/>
    <hyperlink ref="F439" r:id="rId181" tooltip="Открыть страницу о продукте" display="https://pbprog.ru/tk/pi-284"/>
    <hyperlink ref="F440" r:id="rId182" tooltip="Открыть страницу о продукте" display="https://pbprog.ru/tk/pi-95"/>
    <hyperlink ref="F441" r:id="rId183" tooltip="Открыть страницу о продукте" display="https://pbprog.ru/tk/pi-97"/>
    <hyperlink ref="F442" r:id="rId184" tooltip="Открыть страницу о продукте" display="https://pbprog.ru/tk/pi-102"/>
    <hyperlink ref="F443" r:id="rId185" tooltip="Открыть страницу о продукте" display="https://pbprog.ru/tk/pi-1179"/>
    <hyperlink ref="F444" r:id="rId186" tooltip="Открыть страницу о продукте" display="https://pbprog.ru/tk/pi-153"/>
    <hyperlink ref="F445" r:id="rId187" tooltip="Открыть страницу о продукте" display="https://pbprog.ru/tk/pi-1181"/>
    <hyperlink ref="F446" r:id="rId188" tooltip="Открыть страницу о продукте" display="https://pbprog.ru/tk/pi-1653"/>
    <hyperlink ref="F447" r:id="rId189" tooltip="Открыть страницу о продукте" display="https://pbprog.ru/tk/pi-1642"/>
    <hyperlink ref="F448" r:id="rId190" tooltip="Открыть страницу о продукте" display="https://pbprog.ru/tk/pi-39"/>
    <hyperlink ref="F449" r:id="rId191" tooltip="Открыть страницу о продукте" display="https://pbprog.ru/tk/pi-1637"/>
    <hyperlink ref="F453" r:id="rId192" tooltip="Открыть страницу о продукте" display="https://pbprog.ru/tk/pi-1204"/>
    <hyperlink ref="F454" r:id="rId193" tooltip="Открыть страницу о продукте" display="https://pbprog.ru/tk/pi-39"/>
    <hyperlink ref="F456" r:id="rId194" tooltip="Открыть страницу о продукте" display="https://pbprog.ru/tk/pi-1647"/>
    <hyperlink ref="F461" r:id="rId195" display="javascript:void(0);"/>
    <hyperlink ref="F469" r:id="rId196" tooltip="Открыть страницу о продукте" display="https://pbprog.ru/tk/pi-557"/>
    <hyperlink ref="F470" r:id="rId197" tooltip="Открыть страницу о продукте" display="https://pbprog.ru/tk/pi-558"/>
    <hyperlink ref="F471" r:id="rId198" tooltip="Открыть страницу о продукте" display="https://pbprog.ru/tk/pi-559"/>
    <hyperlink ref="F472" r:id="rId199" tooltip="Открыть страницу о продукте" display="https://pbprog.ru/tk/pi-571"/>
    <hyperlink ref="F473" r:id="rId200" tooltip="Открыть страницу о продукте" display="https://pbprog.ru/tk/pi-573"/>
    <hyperlink ref="F474" r:id="rId201" tooltip="Открыть страницу о продукте" display="https://pbprog.ru/tk/pi-577"/>
    <hyperlink ref="F475" r:id="rId202" tooltip="Открыть страницу о продукте" display="https://pbprog.ru/tk/pi-578"/>
    <hyperlink ref="F476" r:id="rId203" tooltip="Открыть страницу о продукте" display="https://pbprog.ru/tk/pi-1179"/>
    <hyperlink ref="F477" r:id="rId204" tooltip="Открыть страницу о продукте" display="https://pbprog.ru/tk/pi-153"/>
    <hyperlink ref="F478" r:id="rId205" tooltip="Открыть страницу о продукте" display="https://pbprog.ru/tk/pi-1181"/>
    <hyperlink ref="F479" r:id="rId206" tooltip="Открыть страницу о продукте" display="https://pbprog.ru/tk/pi-1642"/>
    <hyperlink ref="F480" r:id="rId207" tooltip="Открыть страницу о продукте" display="https://pbprog.ru/tk/pi-1182"/>
    <hyperlink ref="F487" r:id="rId208" display="javascript:void(0);"/>
    <hyperlink ref="F491" r:id="rId209" tooltip="Открыть страницу о продукте" display="https://pbprog.ru/tk/pi-698"/>
    <hyperlink ref="F492" r:id="rId210" tooltip="Открыть страницу о продукте" display="https://pbprog.ru/tk/pi-39"/>
    <hyperlink ref="F493" r:id="rId211" tooltip="Открыть страницу о продукте" display="https://pbprog.ru/tk/pi-1653"/>
    <hyperlink ref="F494" r:id="rId212" tooltip="Открыть страницу о продукте" display="https://pbprog.ru/tk/pi-39"/>
    <hyperlink ref="F507" r:id="rId213" display="javascript:void(0);"/>
    <hyperlink ref="F513" r:id="rId214" tooltip="Открыть страницу о продукте" display="https://pbprog.ru/tk/pi-1620"/>
    <hyperlink ref="F514" r:id="rId215" tooltip="Открыть страницу о продукте" display="https://pbprog.ru/tk/pi-166"/>
    <hyperlink ref="F515" r:id="rId216" tooltip="Открыть страницу о продукте" display="https://pbprog.ru/tk/pi-39"/>
    <hyperlink ref="F516" r:id="rId217" tooltip="Открыть страницу о продукте" display="https://pbprog.ru/tk/pi-1159"/>
    <hyperlink ref="F517" r:id="rId218" tooltip="Открыть страницу о продукте" display="https://pbprog.ru/tk/pi-1651"/>
    <hyperlink ref="F518" r:id="rId219" tooltip="Открыть страницу о продукте" display="https://pbprog.ru/tk/pi-1653"/>
    <hyperlink ref="F519" r:id="rId220" tooltip="Открыть страницу о продукте" display="https://pbprog.ru/tk/pi-1335"/>
    <hyperlink ref="F520" r:id="rId221" tooltip="Открыть страницу о продукте" display="https://pbprog.ru/tk/pi-471"/>
    <hyperlink ref="F521" r:id="rId222" tooltip="Открыть страницу о продукте" display="https://pbprog.ru/tk/pi-1647"/>
    <hyperlink ref="F529" r:id="rId223" display="javascript:void(0);"/>
    <hyperlink ref="F533" r:id="rId224" tooltip="Открыть страницу о продукте" display="https://pbprog.ru/tk/pi-698"/>
    <hyperlink ref="F534" r:id="rId225" tooltip="Открыть страницу о продукте" display="https://pbprog.ru/tk/pi-39"/>
    <hyperlink ref="F535" r:id="rId226" tooltip="Открыть страницу о продукте" display="https://pbprog.ru/tk/pi-1653"/>
    <hyperlink ref="F536" r:id="rId227" tooltip="Открыть страницу о продукте" display="https://pbprog.ru/tk/pi-39"/>
    <hyperlink ref="F539" r:id="rId228" tooltip="Открыть страницу о продукте" display="https://pbprog.ru/tk/pi-1800"/>
    <hyperlink ref="F545" r:id="rId229" display="javascript:void(0);"/>
    <hyperlink ref="F548" r:id="rId230" tooltip="Открыть страницу о продукте" display="https://pbprog.ru/tk/pi-95"/>
    <hyperlink ref="F549" r:id="rId231" tooltip="Открыть страницу о продукте" display="https://pbprog.ru/tk/pi-102"/>
    <hyperlink ref="F550" r:id="rId232" tooltip="Открыть страницу о продукте" display="https://pbprog.ru/tk/pi-1179"/>
    <hyperlink ref="F551" r:id="rId233" tooltip="Открыть страницу о продукте" display="https://pbprog.ru/tk/pi-153"/>
    <hyperlink ref="F552" r:id="rId234" tooltip="Открыть страницу о продукте" display="https://pbprog.ru/tk/pi-1642"/>
    <hyperlink ref="F553" r:id="rId235" tooltip="Открыть страницу о продукте" display="https://pbprog.ru/tk/pi-1181"/>
    <hyperlink ref="F554" r:id="rId236" tooltip="Открыть страницу о продукте" display="https://pbprog.ru/tk/pi-1637"/>
    <hyperlink ref="F555" r:id="rId237" tooltip="Открыть страницу о продукте" display="https://pbprog.ru/tk/pi-1636"/>
    <hyperlink ref="F556" r:id="rId238" tooltip="Открыть страницу о продукте" display="https://pbprog.ru/tk/pi-39"/>
    <hyperlink ref="F561" r:id="rId239" tooltip="Открыть страницу о продукте" display="https://pbprog.ru/tk/pi-1219"/>
    <hyperlink ref="F562" r:id="rId240" tooltip="Открыть страницу о продукте" display="https://pbprog.ru/tk/pi-39"/>
    <hyperlink ref="F563" r:id="rId241" tooltip="Открыть страницу о продукте" display="https://pbprog.ru/tk/pi-327"/>
    <hyperlink ref="F564" r:id="rId242" tooltip="Открыть страницу о продукте" display="https://pbprog.ru/tk/pi-1647"/>
    <hyperlink ref="F571" r:id="rId243" display="javascript:void(0);"/>
    <hyperlink ref="F574" r:id="rId244" tooltip="Открыть страницу о продукте" display="https://pbprog.ru/tk/pi-941"/>
    <hyperlink ref="F575" r:id="rId245" tooltip="Открыть страницу о продукте" display="https://pbprog.ru/tk/pi-931"/>
    <hyperlink ref="F576" r:id="rId246" tooltip="Открыть страницу о продукте" display="https://pbprog.ru/tk/pi-1794"/>
    <hyperlink ref="F577" r:id="rId247" tooltip="Открыть страницу о продукте" display="https://pbprog.ru/tk/pi-743"/>
    <hyperlink ref="F579" r:id="rId248" tooltip="Открыть рецептуру блюда" display="https://pbprog.ru/tk/t1-519"/>
    <hyperlink ref="F580" r:id="rId249" tooltip="Открыть рецептуру блюда" display="https://pbprog.ru/tk/t1-520"/>
    <hyperlink ref="F581" r:id="rId250" tooltip="Открыть рецептуру блюда" display="https://pbprog.ru/tk/t1-521"/>
    <hyperlink ref="F587" r:id="rId251" display="javascript:void(0);"/>
    <hyperlink ref="F590" r:id="rId252" tooltip="Открыть страницу о продукте" display="https://pbprog.ru/tk/pi-1335"/>
    <hyperlink ref="F591" r:id="rId253" tooltip="Открыть страницу о продукте" display="https://pbprog.ru/tk/pi-255"/>
    <hyperlink ref="F592" r:id="rId254" tooltip="Открыть страницу о продукте" display="https://pbprog.ru/tk/pi-39"/>
    <hyperlink ref="F593" r:id="rId255" tooltip="Открыть страницу о продукте" display="https://pbprog.ru/tk/pi-727"/>
    <hyperlink ref="F595" r:id="rId256" tooltip="Открыть страницу о продукте" display="https://pbprog.ru/tk/pi-327"/>
    <hyperlink ref="F601" r:id="rId257" display="javascript:void(0);"/>
    <hyperlink ref="F604" r:id="rId258" tooltip="Открыть страницу о продукте" display="https://pbprog.ru/tk/pi-1781"/>
    <hyperlink ref="F605" r:id="rId259" tooltip="Открыть страницу о продукте" display="https://pbprog.ru/tk/pi-1653"/>
    <hyperlink ref="F606" r:id="rId260" tooltip="Открыть страницу о продукте" display="https://pbprog.ru/tk/pi-39"/>
    <hyperlink ref="F619" r:id="rId261" display="javascript:void(0);"/>
    <hyperlink ref="F622" r:id="rId262" tooltip="Открыть страницу о продукте" display="https://pbprog.ru/tk/pi-1206"/>
    <hyperlink ref="F623" r:id="rId263" tooltip="Открыть страницу о продукте" display="https://pbprog.ru/tk/pi-39"/>
    <hyperlink ref="F624" r:id="rId264" tooltip="Открыть страницу о продукте" display="https://pbprog.ru/tk/pi-1183"/>
    <hyperlink ref="F625" r:id="rId265" tooltip="Открыть страницу о продукте" display="https://pbprog.ru/tk/pi-1653"/>
    <hyperlink ref="F627" r:id="rId266" tooltip="Открыть страницу о продукте" display="https://pbprog.ru/tk/pi-1647"/>
    <hyperlink ref="F634" r:id="rId267" tooltip="Открыть страницу о продукте" display="https://pbprog.ru/tk/pi-1653"/>
    <hyperlink ref="F635" r:id="rId268" tooltip="Открыть страницу о продукте" display="https://pbprog.ru/tk/pi-147"/>
    <hyperlink ref="F636" r:id="rId269" tooltip="Открыть страницу о продукте" display="https://pbprog.ru/tk/pi-39"/>
    <hyperlink ref="F633" r:id="rId270" tooltip="Открыть страницу о продукте" display="https://pbprog.ru/tk/pi-698"/>
    <hyperlink ref="F653" r:id="rId271" tooltip="Открыть страницу о продукте" display="https://pbprog.ru/tk/pi-244"/>
    <hyperlink ref="F654" r:id="rId272" tooltip="Открыть рецептуру блюда" display="https://pbprog.ru/tk/t1-35"/>
    <hyperlink ref="F655" r:id="rId273" tooltip="Открыть страницу о продукте" display="https://pbprog.ru/tk/pi-39"/>
    <hyperlink ref="F656" r:id="rId274" tooltip="Открыть страницу о продукте" display="https://pbprog.ru/tk/pi-102"/>
    <hyperlink ref="F657" r:id="rId275" tooltip="Открыть страницу о продукте" display="https://pbprog.ru/tk/pi-229"/>
    <hyperlink ref="F658" r:id="rId276" tooltip="Открыть страницу о продукте" display="https://pbprog.ru/tk/pi-206"/>
    <hyperlink ref="F659" r:id="rId277" tooltip="Открыть страницу о продукте" display="https://pbprog.ru/tk/pi-480"/>
    <hyperlink ref="F660" r:id="rId278" tooltip="Открыть страницу о продукте" display="https://pbprog.ru/tk/pi-166"/>
    <hyperlink ref="F661" r:id="rId279" tooltip="Открыть страницу о продукте" display="https://pbprog.ru/tk/pi-265"/>
    <hyperlink ref="F662" r:id="rId280" tooltip="Открыть страницу о продукте" display="https://pbprog.ru/tk/pi-256"/>
    <hyperlink ref="F663" r:id="rId281" tooltip="Открыть страницу о продукте" display="https://pbprog.ru/tk/pi-42"/>
    <hyperlink ref="F664" r:id="rId282" tooltip="Открыть страницу о продукте" display="https://pbprog.ru/tk/pi-964"/>
    <hyperlink ref="F665" r:id="rId283" tooltip="Открыть страницу о продукте" display="https://pbprog.ru/tk/pi-153"/>
    <hyperlink ref="F669" r:id="rId284" tooltip="Открыть страницу о продукте" display="https://pbprog.ru/tk/pi-102"/>
    <hyperlink ref="F670" r:id="rId285" tooltip="Открыть страницу о продукте" display="https://pbprog.ru/tk/pi-187"/>
    <hyperlink ref="F673" r:id="rId286" tooltip="Открыть страницу о продукте" display="https://pbprog.ru/tk/pi-1647"/>
    <hyperlink ref="F678" r:id="rId287" display="javascript:void(0);"/>
    <hyperlink ref="F684" r:id="rId288" tooltip="Открыть страницу о продукте" display="https://pbprog.ru/tk/pi-176"/>
    <hyperlink ref="F685" r:id="rId289" tooltip="Открыть страницу о продукте" display="https://pbprog.ru/tk/pi-805"/>
    <hyperlink ref="F686" r:id="rId290" tooltip="Открыть страницу о продукте" display="https://pbprog.ru/tk/pi-1651"/>
    <hyperlink ref="F687" r:id="rId291" tooltip="Открыть страницу о продукте" display="https://pbprog.ru/tk/pi-1184"/>
    <hyperlink ref="F688" r:id="rId292" tooltip="Открыть страницу о продукте" display="https://pbprog.ru/tk/pi-834"/>
    <hyperlink ref="F692" r:id="rId293" tooltip="Открыть страницу о продукте" display="https://pbprog.ru/tk/pi-1643"/>
    <hyperlink ref="F693" r:id="rId294" tooltip="Открыть страницу о продукте" display="https://pbprog.ru/tk/pi-1653"/>
    <hyperlink ref="F695" r:id="rId295" tooltip="Открыть страницу о продукте" display="https://pbprog.ru/tk/pi-148"/>
    <hyperlink ref="F696" r:id="rId296" tooltip="Открыть страницу о продукте" display="https://pbprog.ru/tk/pi-39"/>
    <hyperlink ref="F707" r:id="rId297" tooltip="Открыть страницу о продукте" display="https://pbprog.ru/tk/pi-1651"/>
    <hyperlink ref="F708" r:id="rId298" tooltip="Открыть страницу о продукте" display="https://pbprog.ru/tk/pi-484"/>
    <hyperlink ref="F709" r:id="rId299" tooltip="Открыть страницу о продукте" display="https://pbprog.ru/tk/pi-1183"/>
    <hyperlink ref="F710" r:id="rId300" tooltip="Открыть страницу о продукте" display="https://pbprog.ru/tk/pi-39"/>
    <hyperlink ref="F712" r:id="rId301" tooltip="Открыть страницу о продукте" display="https://pbprog.ru/tk/pi-1647"/>
    <hyperlink ref="F714" r:id="rId302" tooltip="Открыть страницу о продукте" display="https://pbprog.ru/tk/pi-1647"/>
    <hyperlink ref="F721" r:id="rId303" display="javascript:void(0);"/>
    <hyperlink ref="F725" r:id="rId304" tooltip="Открыть страницу о продукте" display="https://pbprog.ru/tk/pi-698"/>
    <hyperlink ref="F726" r:id="rId305" tooltip="Открыть страницу о продукте" display="https://pbprog.ru/tk/pi-39"/>
    <hyperlink ref="F727" r:id="rId306" tooltip="Открыть страницу о продукте" display="https://pbprog.ru/tk/pi-1653"/>
    <hyperlink ref="F728" r:id="rId307" tooltip="Открыть страницу о продукте" display="https://pbprog.ru/tk/pi-39"/>
    <hyperlink ref="F742" r:id="rId308" tooltip="Открыть страницу о продукте" display="https://pbprog.ru/tk/pi-102"/>
    <hyperlink ref="F743" r:id="rId309" tooltip="Открыть страницу о продукте" display="https://pbprog.ru/tk/pi-794"/>
    <hyperlink ref="F744" r:id="rId310" tooltip="Открыть страницу о продукте" display="https://pbprog.ru/tk/pi-1742"/>
    <hyperlink ref="F745" r:id="rId311" tooltip="Открыть страницу о продукте" display="https://pbprog.ru/tk/pi-1671"/>
    <hyperlink ref="F746" r:id="rId312" tooltip="Открыть рецептуру блюда" display="https://pbprog.ru/tk/tu-257"/>
    <hyperlink ref="F747" r:id="rId313" tooltip="Открыть страницу о продукте" display="https://pbprog.ru/tk/pi-791"/>
    <hyperlink ref="F748" r:id="rId314" tooltip="Открыть страницу о продукте" display="https://pbprog.ru/tk/pi-1179"/>
    <hyperlink ref="F749" r:id="rId315" tooltip="Открыть страницу о продукте" display="https://pbprog.ru/tk/pi-153"/>
    <hyperlink ref="F750" r:id="rId316" tooltip="Открыть страницу о продукте" display="https://pbprog.ru/tk/pi-1181"/>
    <hyperlink ref="F751" r:id="rId317" tooltip="Открыть рецептуру блюда" display="https://pbprog.ru/tk/tu-43"/>
    <hyperlink ref="F752" r:id="rId318" tooltip="Открыть страницу о продукте" display="https://pbprog.ru/tk/pi-1666"/>
    <hyperlink ref="F753" r:id="rId319" tooltip="Открыть страницу о продукте" display="https://pbprog.ru/tk/pi-1636"/>
    <hyperlink ref="F754" r:id="rId320" tooltip="Открыть страницу о продукте" display="https://pbprog.ru/tk/pi-39"/>
    <hyperlink ref="F755" r:id="rId321" tooltip="Открыть страницу о продукте" display="https://pbprog.ru/tk/pi-1741"/>
    <hyperlink ref="F756" r:id="rId322" tooltip="Открыть страницу о продукте" display="https://pbprog.ru/tk/pi-327"/>
    <hyperlink ref="F760" r:id="rId323" tooltip="Открыть страницу о продукте" display="https://pbprog.ru/databases/foodstuffsschp/4/152.php"/>
    <hyperlink ref="F761" r:id="rId324" tooltip="Открыть страницу о продукте" display="https://pbprog.ru/databases/foodstuffsschp/4/152.php"/>
    <hyperlink ref="F762" r:id="rId325" tooltip="Открыть страницу о продукте" display="https://pbprog.ru/databases/foodstuffsschp/10/8.php"/>
    <hyperlink ref="F764" r:id="rId326" tooltip="Открыть страницу о продукте" display="https://pbprog.ru/databases/foodstuffsschp/12/314.php"/>
    <hyperlink ref="F765" r:id="rId327" tooltip="Открыть страницу о продукте" display="https://pbprog.ru/databases/foodstuffsschp/12/5.php"/>
    <hyperlink ref="E766" r:id="rId328" tooltip="Открыть страницу о продукте" display="https://pbprog.ru/databases/foodstuffsschp/9/19.php"/>
    <hyperlink ref="E767" r:id="rId329" tooltip="Открыть страницу о продукте" display="https://pbprog.ru/databases/foodstuffsschp/10/8.php"/>
    <hyperlink ref="E768" r:id="rId330" tooltip="Открыть страницу о продукте" display="https://pbprog.ru/databases/foodstuffsschp/13/118.php"/>
    <hyperlink ref="F782" r:id="rId331" display="javascript:void(0);"/>
    <hyperlink ref="F789" r:id="rId332" tooltip="Открыть страницу о продукте" display="https://pbprog.ru/tk/pi-253"/>
    <hyperlink ref="F790" r:id="rId333" tooltip="Открыть страницу о продукте" display="https://pbprog.ru/tk/pi-1651"/>
    <hyperlink ref="F791" r:id="rId334" tooltip="Открыть страницу о продукте" display="https://pbprog.ru/tk/pi-1159"/>
    <hyperlink ref="F792" r:id="rId335" tooltip="Открыть страницу о продукте" display="https://pbprog.ru/tk/pi-39"/>
    <hyperlink ref="F793" r:id="rId336" tooltip="Открыть страницу о продукте" display="https://pbprog.ru/tk/pi-1275"/>
    <hyperlink ref="F794" r:id="rId337" tooltip="Открыть страницу о продукте" display="https://pbprog.ru/tk/pi-1653"/>
    <hyperlink ref="F795" r:id="rId338" tooltip="Открыть страницу о продукте" display="https://pbprog.ru/tk/pi-327"/>
    <hyperlink ref="F796" r:id="rId339" tooltip="Открыть страницу о продукте" display="https://pbprog.ru/tk/pi-244"/>
    <hyperlink ref="F798" r:id="rId340" tooltip="Открыть страницу о продукте" display="https://pbprog.ru/tk/pi-1639"/>
    <hyperlink ref="F802" r:id="rId341" tooltip="Открыть страницу о продукте" display="https://pbprog.ru/tk/pi-1800"/>
    <hyperlink ref="E805" r:id="rId342" display="http://pbprog.ru/products/programs.php?SECTION_ID=122&amp;ELEMENT_ID=555"/>
    <hyperlink ref="F823" r:id="rId343" display="javascript:void(0);"/>
    <hyperlink ref="F826" r:id="rId344" tooltip="Открыть страницу о продукте" display="https://pbprog.ru/tk/pi-1204"/>
    <hyperlink ref="F827" r:id="rId345" tooltip="Открыть страницу о продукте" display="https://pbprog.ru/tk/pi-39"/>
    <hyperlink ref="F829" r:id="rId346" tooltip="Открыть страницу о продукте" display="https://pbprog.ru/tk/pi-1647"/>
    <hyperlink ref="F835" r:id="rId347" display="javascript:void(0);"/>
    <hyperlink ref="F840" r:id="rId348" tooltip="Открыть страницу о продукте" display="https://pbprog.ru/tk/pi-562"/>
    <hyperlink ref="F841" r:id="rId349" tooltip="Открыть страницу о продукте" display="https://pbprog.ru/tk/pi-561"/>
    <hyperlink ref="F842" r:id="rId350" tooltip="Открыть страницу о продукте" display="https://pbprog.ru/tk/pi-563"/>
    <hyperlink ref="F843" r:id="rId351" tooltip="Открыть страницу о продукте" display="https://pbprog.ru/tk/pi-564"/>
    <hyperlink ref="F844" r:id="rId352" tooltip="Открыть страницу о продукте" display="https://pbprog.ru/tk/pi-565"/>
    <hyperlink ref="F845" r:id="rId353" tooltip="Открыть страницу о продукте" display="https://pbprog.ru/tk/pi-571"/>
    <hyperlink ref="F846" r:id="rId354" tooltip="Открыть страницу о продукте" display="https://pbprog.ru/tk/pi-573"/>
    <hyperlink ref="F847" r:id="rId355" tooltip="Открыть страницу о продукте" display="https://pbprog.ru/tk/pi-1181"/>
    <hyperlink ref="F848" r:id="rId356" tooltip="Открыть страницу о продукте" display="https://pbprog.ru/tk/pi-153"/>
    <hyperlink ref="F849" r:id="rId357" tooltip="Открыть страницу о продукте" display="https://pbprog.ru/tk/pi-1642"/>
    <hyperlink ref="F850" r:id="rId358" tooltip="Открыть страницу о продукте" display="https://pbprog.ru/tk/pi-1182"/>
    <hyperlink ref="F857" r:id="rId359" display="javascript:void(0);"/>
    <hyperlink ref="F861" r:id="rId360" tooltip="Открыть страницу о продукте" display="https://pbprog.ru/tk/pi-698"/>
    <hyperlink ref="F862" r:id="rId361" tooltip="Открыть страницу о продукте" display="https://pbprog.ru/tk/pi-39"/>
    <hyperlink ref="F863" r:id="rId362" tooltip="Открыть страницу о продукте" display="https://pbprog.ru/tk/pi-1653"/>
    <hyperlink ref="F864" r:id="rId363" tooltip="Открыть страницу о продукте" display="https://pbprog.ru/tk/pi-39"/>
    <hyperlink ref="F878" r:id="rId364" display="javascript:void(0);"/>
    <hyperlink ref="F883" r:id="rId365" tooltip="Открыть страницу о продукте" display="https://pbprog.ru/tk/pi-266"/>
    <hyperlink ref="F884" r:id="rId366" tooltip="Открыть страницу о продукте" display="https://pbprog.ru/tk/pi-1183"/>
    <hyperlink ref="F885" r:id="rId367" tooltip="Открыть страницу о продукте" display="https://pbprog.ru/tk/pi-39"/>
    <hyperlink ref="F886" r:id="rId368" tooltip="Открыть страницу о продукте" display="https://pbprog.ru/tk/pi-1653"/>
    <hyperlink ref="F887" r:id="rId369" tooltip="Открыть страницу о продукте" display="https://pbprog.ru/tk/pi-1184"/>
    <hyperlink ref="F889" r:id="rId370" tooltip="Открыть страницу о продукте" display="https://pbprog.ru/tk/pi-1647"/>
    <hyperlink ref="F895" r:id="rId371" display="javascript:void(0);"/>
    <hyperlink ref="F899" r:id="rId372" tooltip="Открыть страницу о продукте" display="https://pbprog.ru/tk/pi-698"/>
    <hyperlink ref="F900" r:id="rId373" tooltip="Открыть страницу о продукте" display="https://pbprog.ru/tk/pi-39"/>
    <hyperlink ref="F901" r:id="rId374" tooltip="Открыть страницу о продукте" display="https://pbprog.ru/tk/pi-1653"/>
    <hyperlink ref="F902" r:id="rId375" tooltip="Открыть страницу о продукте" display="https://pbprog.ru/tk/pi-39"/>
    <hyperlink ref="F921" r:id="rId376" tooltip="Открыть страницу о продукте" display="https://pbprog.ru/tk/pi-284"/>
    <hyperlink ref="F922" r:id="rId377" tooltip="Открыть страницу о продукте" display="https://pbprog.ru/tk/pi-95"/>
    <hyperlink ref="F923" r:id="rId378" tooltip="Открыть страницу о продукте" display="https://pbprog.ru/tk/pi-97"/>
    <hyperlink ref="F924" r:id="rId379" tooltip="Открыть страницу о продукте" display="https://pbprog.ru/tk/pi-102"/>
    <hyperlink ref="F925" r:id="rId380" tooltip="Открыть страницу о продукте" display="https://pbprog.ru/tk/pi-1179"/>
    <hyperlink ref="F926" r:id="rId381" tooltip="Открыть страницу о продукте" display="https://pbprog.ru/tk/pi-153"/>
    <hyperlink ref="F927" r:id="rId382" tooltip="Открыть страницу о продукте" display="https://pbprog.ru/tk/pi-1181"/>
    <hyperlink ref="F928" r:id="rId383" tooltip="Открыть страницу о продукте" display="https://pbprog.ru/tk/pi-1653"/>
    <hyperlink ref="F929" r:id="rId384" tooltip="Открыть страницу о продукте" display="https://pbprog.ru/tk/pi-1642"/>
    <hyperlink ref="F930" r:id="rId385" tooltip="Открыть страницу о продукте" display="https://pbprog.ru/tk/pi-39"/>
    <hyperlink ref="F931" r:id="rId386" tooltip="Открыть страницу о продукте" display="https://pbprog.ru/tk/pi-1637"/>
    <hyperlink ref="F936" r:id="rId387" tooltip="Открыть страницу о продукте" display="https://pbprog.ru/tk/pi-1219"/>
    <hyperlink ref="F937" r:id="rId388" tooltip="Открыть страницу о продукте" display="https://pbprog.ru/tk/pi-39"/>
    <hyperlink ref="F938" r:id="rId389" tooltip="Открыть страницу о продукте" display="https://pbprog.ru/tk/pi-327"/>
    <hyperlink ref="F939" r:id="rId390" tooltip="Открыть страницу о продукте" display="https://pbprog.ru/tk/pi-1647"/>
    <hyperlink ref="F944" r:id="rId391" display="javascript:void(0);"/>
    <hyperlink ref="F950" r:id="rId392" tooltip="Открыть страницу о продукте" display="https://pbprog.ru/tk/pi-941"/>
    <hyperlink ref="F951" r:id="rId393" tooltip="Открыть страницу о продукте" display="https://pbprog.ru/tk/pi-931"/>
    <hyperlink ref="F952" r:id="rId394" tooltip="Открыть страницу о продукте" display="https://pbprog.ru/tk/pi-208"/>
    <hyperlink ref="F953" r:id="rId395" tooltip="Открыть страницу о продукте" display="https://pbprog.ru/tk/pi-1794"/>
    <hyperlink ref="F954" r:id="rId396" tooltip="Открыть страницу о продукте" display="https://pbprog.ru/tk/pi-128"/>
    <hyperlink ref="F955" r:id="rId397" tooltip="Открыть страницу о продукте" display="https://pbprog.ru/tk/pi-743"/>
    <hyperlink ref="F957" r:id="rId398" tooltip="Открыть страницу о продукте" display="https://pbprog.ru/tk/pi-804"/>
    <hyperlink ref="F958" r:id="rId399" tooltip="Открыть страницу о продукте" display="https://pbprog.ru/tk/pi-187"/>
    <hyperlink ref="F959" r:id="rId400" tooltip="Открыть страницу о продукте" display="https://pbprog.ru/tk/pi-39"/>
    <hyperlink ref="F960" r:id="rId401" tooltip="Открыть страницу о продукте" display="https://pbprog.ru/tk/pi-1641"/>
    <hyperlink ref="F962" r:id="rId402" tooltip="Открыть страницу о продукте" display="https://pbprog.ru/tk/pi-1647"/>
    <hyperlink ref="F966" r:id="rId403" tooltip="Открыть страницу о продукте" display="https://pbprog.ru/tk/pi-1643"/>
    <hyperlink ref="F967" r:id="rId404" tooltip="Открыть страницу о продукте" display="https://pbprog.ru/tk/pi-1653"/>
    <hyperlink ref="F969" r:id="rId405" tooltip="Открыть страницу о продукте" display="https://pbprog.ru/tk/pi-148"/>
    <hyperlink ref="F970" r:id="rId406" tooltip="Открыть страницу о продукте" display="https://pbprog.ru/tk/pi-39"/>
    <hyperlink ref="F36" r:id="rId407" tooltip="Открыть страницу о продукте" display="https://pbprog.ru/tk/pi-349"/>
    <hyperlink ref="F37" r:id="rId408" tooltip="Открыть страницу о продукте" display="https://pbprog.ru/tk/pi-1800"/>
    <hyperlink ref="F38" r:id="rId409" tooltip="Открыть страницу о продукте" display="https://pbprog.ru/tk/pi-1224"/>
    <hyperlink ref="F39" r:id="rId410" tooltip="Открыть страницу о продукте" display="https://pbprog.ru/tk/pi-153"/>
    <hyperlink ref="F40" r:id="rId411" tooltip="Открыть страницу о продукте" display="https://pbprog.ru/tk/pi-1181"/>
    <hyperlink ref="F327" r:id="rId412" tooltip="Открыть страницу о продукте" display="https://pbprog.ru/tk/pi-349"/>
    <hyperlink ref="F328" r:id="rId413" tooltip="Открыть страницу о продукте" display="https://pbprog.ru/tk/pi-1800"/>
    <hyperlink ref="F329" r:id="rId414" tooltip="Открыть страницу о продукте" display="https://pbprog.ru/tk/pi-1224"/>
    <hyperlink ref="F330" r:id="rId415" tooltip="Открыть страницу о продукте" display="https://pbprog.ru/tk/pi-153"/>
    <hyperlink ref="F331" r:id="rId416" tooltip="Открыть страницу о продукте" display="https://pbprog.ru/tk/pi-1181"/>
    <hyperlink ref="F645" r:id="rId417" tooltip="Открыть страницу о продукте" display="https://pbprog.ru/tk/pi-349"/>
    <hyperlink ref="F646" r:id="rId418" tooltip="Открыть страницу о продукте" display="https://pbprog.ru/tk/pi-1800"/>
    <hyperlink ref="F647" r:id="rId419" tooltip="Открыть страницу о продукте" display="https://pbprog.ru/tk/pi-1224"/>
    <hyperlink ref="F648" r:id="rId420" tooltip="Открыть страницу о продукте" display="https://pbprog.ru/tk/pi-153"/>
    <hyperlink ref="F649" r:id="rId421" tooltip="Открыть страницу о продукте" display="https://pbprog.ru/tk/pi-1181"/>
    <hyperlink ref="F913" r:id="rId422" tooltip="Открыть страницу о продукте" display="https://pbprog.ru/tk/pi-349"/>
    <hyperlink ref="F914" r:id="rId423" tooltip="Открыть страницу о продукте" display="https://pbprog.ru/tk/pi-1800"/>
    <hyperlink ref="F915" r:id="rId424" tooltip="Открыть страницу о продукте" display="https://pbprog.ru/tk/pi-1224"/>
    <hyperlink ref="F916" r:id="rId425" tooltip="Открыть страницу о продукте" display="https://pbprog.ru/tk/pi-153"/>
    <hyperlink ref="F917" r:id="rId426" tooltip="Открыть страницу о продукте" display="https://pbprog.ru/tk/pi-1181"/>
  </hyperlinks>
  <pageMargins left="0.7" right="0.7" top="0.75" bottom="0.75" header="0.3" footer="0.3"/>
  <pageSetup paperSize="9" orientation="portrait" verticalDpi="0" r:id="rId427"/>
  <drawing r:id="rId4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26</vt:i4>
      </vt:variant>
    </vt:vector>
  </HeadingPairs>
  <TitlesOfParts>
    <vt:vector size="26" baseType="lpstr">
      <vt:lpstr>осень обычные дети</vt:lpstr>
      <vt:lpstr>лето обычные дети</vt:lpstr>
      <vt:lpstr>Лист1</vt:lpstr>
      <vt:lpstr>завтрак</vt:lpstr>
      <vt:lpstr>обед</vt:lpstr>
      <vt:lpstr>ЛОЛ 2021г</vt:lpstr>
      <vt:lpstr>расчет завтрак</vt:lpstr>
      <vt:lpstr>расчет ЛОЛ</vt:lpstr>
      <vt:lpstr>ЛТО</vt:lpstr>
      <vt:lpstr>расчет ЛТО</vt:lpstr>
      <vt:lpstr>Лист2</vt:lpstr>
      <vt:lpstr>меню ЛОЛ (для печати) на 10 дне</vt:lpstr>
      <vt:lpstr>меню ЛОЛ (расчеты)</vt:lpstr>
      <vt:lpstr>меню ЛТО</vt:lpstr>
      <vt:lpstr>меню ЛОЛ (для печати) на 14 дне</vt:lpstr>
      <vt:lpstr>расчет ЛОЛ на 2024г. на 14 дней</vt:lpstr>
      <vt:lpstr>расчет ЛОЛ на 2025г. на 10 дней</vt:lpstr>
      <vt:lpstr>меню ЛТО (расчет)</vt:lpstr>
      <vt:lpstr>меню ЛТО (2)</vt:lpstr>
      <vt:lpstr>меню ЛТО (для печати) на 14 дне</vt:lpstr>
      <vt:lpstr>меню ЛТО(для печати) на 10 дне </vt:lpstr>
      <vt:lpstr>расчет ЛТО на 2025г. на 10 дней</vt:lpstr>
      <vt:lpstr>расчет ЛТО на 2024г. на 14 дней</vt:lpstr>
      <vt:lpstr>Лист5</vt:lpstr>
      <vt:lpstr>расчет ЛОЛ на 2024г</vt:lpstr>
      <vt:lpstr>расчет ЛТО на 2024г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2025-05-28T10:36:59Z</dcterms:modified>
</cp:coreProperties>
</file>